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9420" windowHeight="5730" activeTab="0"/>
  </bookViews>
  <sheets>
    <sheet name="Disclaimer" sheetId="1" r:id="rId1"/>
    <sheet name="OldCortec" sheetId="2" r:id="rId2"/>
    <sheet name="New Cortec" sheetId="3" r:id="rId3"/>
    <sheet name="Nomenclature" sheetId="4" r:id="rId4"/>
    <sheet name="Model Detail" sheetId="5" r:id="rId5"/>
    <sheet name="Lookup" sheetId="6" state="hidden" r:id="rId6"/>
  </sheets>
  <definedNames>
    <definedName name="Input_Area">'Nomenclature'!$M$6:$M$6,'Nomenclature'!$J$13:$J$14,'Nomenclature'!$K$17:$K$19,'Nomenclature'!$A$21</definedName>
    <definedName name="Nomenclature">'Nomenclature'!#REF!:'Nomenclature'!#REF!</definedName>
    <definedName name="_xlnm.Print_Area" localSheetId="4">'Model Detail'!$A$1:$H$81</definedName>
    <definedName name="_xlnm.Print_Area" localSheetId="2">'New Cortec'!$A$1:$S$44</definedName>
    <definedName name="_xlnm.Print_Area" localSheetId="3">'Nomenclature'!$A$1:$L$25</definedName>
    <definedName name="_xlnm.Print_Area" localSheetId="1">'OldCortec'!$A$1:$S$45</definedName>
    <definedName name="_xlnm.Print_Titles" localSheetId="4">'Model Detail'!$4:$4</definedName>
  </definedNames>
  <calcPr fullCalcOnLoad="1"/>
</workbook>
</file>

<file path=xl/sharedStrings.xml><?xml version="1.0" encoding="utf-8"?>
<sst xmlns="http://schemas.openxmlformats.org/spreadsheetml/2006/main" count="539" uniqueCount="272">
  <si>
    <t>KAVS CORTEC</t>
  </si>
  <si>
    <t>Issue:</t>
  </si>
  <si>
    <t>(A to Z)</t>
  </si>
  <si>
    <r>
      <t>See Model List (</t>
    </r>
    <r>
      <rPr>
        <sz val="11"/>
        <color indexed="10"/>
        <rFont val="Arial"/>
        <family val="2"/>
      </rPr>
      <t>Factory Defined</t>
    </r>
    <r>
      <rPr>
        <sz val="11"/>
        <rFont val="Arial"/>
        <family val="0"/>
      </rPr>
      <t>)</t>
    </r>
  </si>
  <si>
    <t>Language</t>
  </si>
  <si>
    <t>American English</t>
  </si>
  <si>
    <t>U</t>
  </si>
  <si>
    <t>Spanish</t>
  </si>
  <si>
    <t>S</t>
  </si>
  <si>
    <t>Quebecois</t>
  </si>
  <si>
    <t>Q</t>
  </si>
  <si>
    <t>Portuguese</t>
  </si>
  <si>
    <t>P</t>
  </si>
  <si>
    <t>German</t>
  </si>
  <si>
    <t>G</t>
  </si>
  <si>
    <t>French</t>
  </si>
  <si>
    <t>F</t>
  </si>
  <si>
    <t>English</t>
  </si>
  <si>
    <t>E</t>
  </si>
  <si>
    <t>Rating : 50/60Hz</t>
  </si>
  <si>
    <t>Vn - 57.7 to 120V</t>
  </si>
  <si>
    <t>J</t>
  </si>
  <si>
    <t>Auxiliary Voltage (Vx)</t>
  </si>
  <si>
    <t>48 - 250V</t>
  </si>
  <si>
    <t>24 - 125V</t>
  </si>
  <si>
    <t>Case &amp; Mounting:</t>
  </si>
  <si>
    <t>Flush</t>
  </si>
  <si>
    <t>Size 4</t>
  </si>
  <si>
    <t>D</t>
  </si>
  <si>
    <t>Configuration</t>
  </si>
  <si>
    <t>Type</t>
  </si>
  <si>
    <t>Check Synchronising Relay</t>
  </si>
  <si>
    <t>Power Source</t>
  </si>
  <si>
    <t>Auxiliary Powered</t>
  </si>
  <si>
    <t>KAVS100</t>
  </si>
  <si>
    <t>KAVS</t>
  </si>
  <si>
    <t>*</t>
  </si>
  <si>
    <t>B</t>
  </si>
  <si>
    <t>Date:</t>
  </si>
  <si>
    <t>KAVS  ECORTEC</t>
  </si>
  <si>
    <t>KAVS ECORTEC</t>
  </si>
  <si>
    <t>Digit No</t>
  </si>
  <si>
    <t>A</t>
  </si>
  <si>
    <t>N</t>
  </si>
  <si>
    <t>AUXILIARY POWERED CHECK SYNCHRONISING RELAY</t>
  </si>
  <si>
    <t>Nominal</t>
  </si>
  <si>
    <t>Operating</t>
  </si>
  <si>
    <r>
      <t xml:space="preserve">Actual </t>
    </r>
    <r>
      <rPr>
        <b/>
        <sz val="11"/>
        <color indexed="10"/>
        <rFont val="Arial"/>
        <family val="0"/>
      </rPr>
      <t>OR</t>
    </r>
    <r>
      <rPr>
        <b/>
        <sz val="11"/>
        <rFont val="Arial"/>
        <family val="0"/>
      </rPr>
      <t xml:space="preserve"> Expected Date of Despatch</t>
    </r>
  </si>
  <si>
    <t xml:space="preserve"> </t>
  </si>
  <si>
    <t>KAVS RATING OPTIONS</t>
  </si>
  <si>
    <t>RETURN TO :</t>
  </si>
  <si>
    <t>MODEL</t>
  </si>
  <si>
    <t>MODEL RANGE :</t>
  </si>
  <si>
    <t>D/S :</t>
  </si>
  <si>
    <t>ISSUE :</t>
  </si>
  <si>
    <t>TYPE :</t>
  </si>
  <si>
    <t>MIDOS</t>
  </si>
  <si>
    <t>MODEL NUMBER :</t>
  </si>
  <si>
    <t>PRODUCT GROUP</t>
  </si>
  <si>
    <t>K RANGE SERIES 1 RELAY</t>
  </si>
  <si>
    <t>HOUSED IN A SIZE 4 MIDOS FLUSH MOUNTED CASE</t>
  </si>
  <si>
    <t>MODEL SKELETON :</t>
  </si>
  <si>
    <t>FROM</t>
  </si>
  <si>
    <t>TO</t>
  </si>
  <si>
    <t>CODE</t>
  </si>
  <si>
    <t>DESCRIPTION</t>
  </si>
  <si>
    <t>VALUE</t>
  </si>
  <si>
    <t>UNIT</t>
  </si>
  <si>
    <t>VOLTAGE RATING                           (VN)</t>
  </si>
  <si>
    <t>VAC</t>
  </si>
  <si>
    <t>AUX. SUPPLY NOMINAL                  (VX)</t>
  </si>
  <si>
    <t>VOLTS</t>
  </si>
  <si>
    <t>AUX. SUPPLY OPERATIVE              (VX)</t>
  </si>
  <si>
    <t>VDC</t>
  </si>
  <si>
    <t>LANGUAGE</t>
  </si>
  <si>
    <t>FREQUENCY</t>
  </si>
  <si>
    <t>HZ</t>
  </si>
  <si>
    <t>CONFIGURATION</t>
  </si>
  <si>
    <t>SOFTWARE DATA</t>
  </si>
  <si>
    <t>PROCESSOR SPEED 20 MHZ</t>
  </si>
  <si>
    <t>PCB NO ZJ0240</t>
  </si>
  <si>
    <t>SLOT NO 1</t>
  </si>
  <si>
    <t>IC NO 15</t>
  </si>
  <si>
    <t>EPROM ZB9598054</t>
  </si>
  <si>
    <t>Case Assy</t>
  </si>
  <si>
    <t>Outline Wrapper</t>
  </si>
  <si>
    <t>: GJ0025 SHEET 3</t>
  </si>
  <si>
    <t>Reset Assy</t>
  </si>
  <si>
    <t>Wiring/Circuit Diagram</t>
  </si>
  <si>
    <t>: 20KAVS10002</t>
  </si>
  <si>
    <t>Ext. Wiring/Connection Diagram</t>
  </si>
  <si>
    <t>:</t>
  </si>
  <si>
    <t>Customer Diagram</t>
  </si>
  <si>
    <t>: 10KAVS10001</t>
  </si>
  <si>
    <t>Mounting Sketch</t>
  </si>
  <si>
    <t xml:space="preserve">: </t>
  </si>
  <si>
    <t>Wiring Schedule</t>
  </si>
  <si>
    <t>Test Specification</t>
  </si>
  <si>
    <t>: 07KVTR100/KAVS100</t>
  </si>
  <si>
    <t>Outline Ext. Components</t>
  </si>
  <si>
    <t>Special Instructions</t>
  </si>
  <si>
    <t>Material List</t>
  </si>
  <si>
    <t>Drg</t>
  </si>
  <si>
    <t>Variables</t>
  </si>
  <si>
    <t>Design</t>
  </si>
  <si>
    <t>Description</t>
  </si>
  <si>
    <t>Drawing Number</t>
  </si>
  <si>
    <t>Ref</t>
  </si>
  <si>
    <t>Drg. Number</t>
  </si>
  <si>
    <t>Suffix</t>
  </si>
  <si>
    <t>Quantity</t>
  </si>
  <si>
    <t>Case Assembly</t>
  </si>
  <si>
    <t>GJ0014047</t>
  </si>
  <si>
    <t>GJ0014313</t>
  </si>
  <si>
    <t>025</t>
  </si>
  <si>
    <t>Bagged Terminals</t>
  </si>
  <si>
    <t>ZA0005061</t>
  </si>
  <si>
    <t>026</t>
  </si>
  <si>
    <t>Bagged Fixings</t>
  </si>
  <si>
    <t>ZA0005092</t>
  </si>
  <si>
    <t>Final Assembly Parts</t>
  </si>
  <si>
    <t>032</t>
  </si>
  <si>
    <t>Tray Assy</t>
  </si>
  <si>
    <t>005</t>
  </si>
  <si>
    <t>Nameplate</t>
  </si>
  <si>
    <t>GJ9104307</t>
  </si>
  <si>
    <t>010</t>
  </si>
  <si>
    <t>012</t>
  </si>
  <si>
    <t>Combined Label</t>
  </si>
  <si>
    <t>045</t>
  </si>
  <si>
    <t>Link</t>
  </si>
  <si>
    <t>ZA9125005</t>
  </si>
  <si>
    <t>046</t>
  </si>
  <si>
    <t>EPROM</t>
  </si>
  <si>
    <t>PCB Aux</t>
  </si>
  <si>
    <t>029</t>
  </si>
  <si>
    <t>PCB Interconnect</t>
  </si>
  <si>
    <t>PCB Processor</t>
  </si>
  <si>
    <t>027</t>
  </si>
  <si>
    <t>PCB Power Supply</t>
  </si>
  <si>
    <t>030</t>
  </si>
  <si>
    <t>PCB Backplane</t>
  </si>
  <si>
    <t>028</t>
  </si>
  <si>
    <t>PCB User Interface</t>
  </si>
  <si>
    <t>Issue : 001 - As at 27/08/98</t>
  </si>
  <si>
    <t>Issue : 002 - As at 11/08/99.  PCB ZJ0283 updated to issue B.  Model suffix updated.  R3259-01</t>
  </si>
  <si>
    <r>
      <t xml:space="preserve">Aux. Voltage Rating </t>
    </r>
    <r>
      <rPr>
        <b/>
        <sz val="10"/>
        <color indexed="10"/>
        <rFont val="Arial"/>
        <family val="2"/>
      </rPr>
      <t>Nominal</t>
    </r>
    <r>
      <rPr>
        <b/>
        <sz val="10"/>
        <rFont val="Arial"/>
        <family val="2"/>
      </rPr>
      <t xml:space="preserve"> (</t>
    </r>
    <r>
      <rPr>
        <b/>
        <sz val="10"/>
        <color indexed="8"/>
        <rFont val="Arial"/>
        <family val="2"/>
      </rPr>
      <t>Vx</t>
    </r>
    <r>
      <rPr>
        <b/>
        <sz val="10"/>
        <rFont val="Arial"/>
        <family val="2"/>
      </rPr>
      <t>)</t>
    </r>
  </si>
  <si>
    <t>Key</t>
  </si>
  <si>
    <t>?</t>
  </si>
  <si>
    <t>? to ? Vdc OR ? to ? Vac</t>
  </si>
  <si>
    <t>2</t>
  </si>
  <si>
    <t>19 to 150 Vdc     OR 50 to 133 Vac</t>
  </si>
  <si>
    <t>5</t>
  </si>
  <si>
    <t>33 to 300 Vdc     OR 87 to 265 Vac</t>
  </si>
  <si>
    <t>ENG</t>
  </si>
  <si>
    <t>French - Sorry, NOT Yet Available!</t>
  </si>
  <si>
    <t>FRANC</t>
  </si>
  <si>
    <t>German - Sorry, NOT Yet Available!</t>
  </si>
  <si>
    <t>DEUTCH</t>
  </si>
  <si>
    <t>Spanish - Sorry, NOT Yet Available!</t>
  </si>
  <si>
    <t>ESPAG</t>
  </si>
  <si>
    <t>Firmware Selection</t>
  </si>
  <si>
    <t>Firmware Selection Made</t>
  </si>
  <si>
    <t xml:space="preserve">FIRMWARE </t>
  </si>
  <si>
    <t>17KAVS10001</t>
  </si>
  <si>
    <t>X</t>
  </si>
  <si>
    <t>L</t>
  </si>
  <si>
    <t xml:space="preserve">S/W REF HEX FILE </t>
  </si>
  <si>
    <t>18KAVS100</t>
  </si>
  <si>
    <t>O</t>
  </si>
  <si>
    <t xml:space="preserve">CALIBRATION FILE </t>
  </si>
  <si>
    <t>25KAVXXXX</t>
  </si>
  <si>
    <t xml:space="preserve">CONFIGURATN FILE </t>
  </si>
  <si>
    <t>28KAVS100</t>
  </si>
  <si>
    <t xml:space="preserve">DEFAULT SETT </t>
  </si>
  <si>
    <t>29KAVS10000</t>
  </si>
  <si>
    <t xml:space="preserve">APPLICTN FILE </t>
  </si>
  <si>
    <t>29KAVS10001</t>
  </si>
  <si>
    <t>Suffix Date Selection</t>
  </si>
  <si>
    <t>Suffix Selection Made</t>
  </si>
  <si>
    <t>H</t>
  </si>
  <si>
    <t>ROW</t>
  </si>
  <si>
    <t>Tray Assembly</t>
  </si>
  <si>
    <t>GJ0304022</t>
  </si>
  <si>
    <t>Handle Strip - Relay Type</t>
  </si>
  <si>
    <t>GJ9120146</t>
  </si>
  <si>
    <t>ZB9598054</t>
  </si>
  <si>
    <t>Assy PCB - Auxiliary</t>
  </si>
  <si>
    <t>ZJ0231001</t>
  </si>
  <si>
    <t>Assy PCB - Interconnect</t>
  </si>
  <si>
    <t>ZJ0234001</t>
  </si>
  <si>
    <t>Assy PCB - Processor</t>
  </si>
  <si>
    <t>ZJ0240004</t>
  </si>
  <si>
    <t>Assy PCB - P/Supply</t>
  </si>
  <si>
    <t>Assy PCB - Backplane</t>
  </si>
  <si>
    <t>ZJ0284001</t>
  </si>
  <si>
    <t>Assy PCB - User Interface</t>
  </si>
  <si>
    <t>ZJ0363001</t>
  </si>
  <si>
    <t>PCB Design Suffix Selection</t>
  </si>
  <si>
    <t>In - 1A Vn - 57.7 to 120V  50/60Hz</t>
  </si>
  <si>
    <t>Default</t>
  </si>
  <si>
    <t>01</t>
  </si>
  <si>
    <t>Rating</t>
  </si>
  <si>
    <r>
      <t>Format dd/mm/yyyy (</t>
    </r>
    <r>
      <rPr>
        <sz val="8"/>
        <color indexed="10"/>
        <rFont val="Arial"/>
        <family val="2"/>
      </rPr>
      <t>DEFAULT = TODAY</t>
    </r>
    <r>
      <rPr>
        <sz val="8"/>
        <rFont val="Arial"/>
        <family val="2"/>
      </rPr>
      <t>)</t>
    </r>
  </si>
  <si>
    <t>Digit Type (Where A=Alphabetic, N=Numeric and X=Alphanumeric)</t>
  </si>
  <si>
    <t>1-7</t>
  </si>
  <si>
    <t>8-9</t>
  </si>
  <si>
    <t>NN</t>
  </si>
  <si>
    <t>AAAANNN</t>
  </si>
  <si>
    <t>Choose ONE of …</t>
  </si>
  <si>
    <t>M</t>
  </si>
  <si>
    <t>C</t>
  </si>
  <si>
    <t>Case</t>
  </si>
  <si>
    <t>Mounting</t>
  </si>
  <si>
    <t>Flush Panel</t>
  </si>
  <si>
    <t>10</t>
  </si>
  <si>
    <t>11</t>
  </si>
  <si>
    <t>1</t>
  </si>
  <si>
    <t>K</t>
  </si>
  <si>
    <t>COMPATIBILITY</t>
  </si>
  <si>
    <t>Date Key</t>
  </si>
  <si>
    <t>Compatibility Key</t>
  </si>
  <si>
    <t>Selection NOT applicable</t>
  </si>
  <si>
    <t>Compatibility</t>
  </si>
  <si>
    <t>Select ONE of …</t>
  </si>
  <si>
    <t>MiCOM compatible (Blue case with grey cover)</t>
  </si>
  <si>
    <t>MIDOS compatible(Yellow case with black cover)</t>
  </si>
  <si>
    <t>SIZE 4 ?</t>
  </si>
  <si>
    <t>HOUSED IN A SIZE 4 ? FLUSH MOUNTED CASE</t>
  </si>
  <si>
    <t>SIZE 4 MIDOS</t>
  </si>
  <si>
    <t>SIZE 4</t>
  </si>
  <si>
    <t>HOUSED IN A SIZE 4 FLUSH MOUNTED CASE</t>
  </si>
  <si>
    <t>Combined Key</t>
  </si>
  <si>
    <t>21</t>
  </si>
  <si>
    <t>22</t>
  </si>
  <si>
    <t>23</t>
  </si>
  <si>
    <t>31</t>
  </si>
  <si>
    <t>Issue : 004 - As at 16/06/00 - Design Suffices: ZJ0231001 was "B" &amp; ZJ0240004 was "A", relay was "K".</t>
  </si>
  <si>
    <t>Issue : 003 - As at 20/04/00 - Corporate Livery introduced, Software update (Firmware was 17KAVS10001XJEM, Hex. file was 18KAVS100XXEP, …</t>
  </si>
  <si>
    <t>… Config. File was 28KAVS100XXEG, Def.file was 29KAVR13000XJED, Appl. File was 29KAVS10001XJED, relay Design Suffix was "J".</t>
  </si>
  <si>
    <t>Terminal Block 'A'</t>
  </si>
  <si>
    <t>Terminal Block 'B'</t>
  </si>
  <si>
    <t>(Page 1)</t>
  </si>
  <si>
    <t>(Page 2)</t>
  </si>
  <si>
    <t>(Page 3)</t>
  </si>
  <si>
    <t>-</t>
  </si>
  <si>
    <t>/</t>
  </si>
  <si>
    <t>Coms Tab Pack</t>
  </si>
  <si>
    <t>023</t>
  </si>
  <si>
    <t>Issue : 005 - As at 01/06/01 - Effective 18/01/01: Firmware was "17KAVS10001XJEN", Hex.File was "18KAVS100XXEQ", relay Design Suffix was "L".</t>
  </si>
  <si>
    <t>R</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</si>
  <si>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</si>
  <si>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</si>
  <si>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</si>
  <si>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 02KAVS10001</t>
  </si>
  <si>
    <t>Issue : 006 - As at 22/01/04 - Effective 27/08/98: Wiring Schedule was "02KAVS10002".</t>
  </si>
  <si>
    <t>41</t>
  </si>
  <si>
    <t>T</t>
  </si>
  <si>
    <t>Areva Livery</t>
  </si>
  <si>
    <t>ZB9598056</t>
  </si>
  <si>
    <t>ZJ0407112</t>
  </si>
  <si>
    <t>ZJ0419001</t>
  </si>
  <si>
    <t>CDN R6021</t>
  </si>
  <si>
    <t>Issue : 007 - As at 17/05/06 - Various Effectivity dates: 17/05/06: Software issues bought into line with CDN R6021. 01/10/04: Areva livery introduced</t>
  </si>
  <si>
    <t>… 01/08/03: Processor board, eprom, interface board and design suffix updated.</t>
  </si>
  <si>
    <t>Issue : 008 - As at 11/12/06 - Effective 27/08/98: Cortecs showed "In-0Amp" in error in "Rating" data.</t>
  </si>
  <si>
    <t>MIDOS Livery Yellow/Black</t>
  </si>
  <si>
    <t>Alsthom Livery Blue/Grey</t>
  </si>
  <si>
    <t>Areva &amp; Alstom Livery Grey/Grey</t>
  </si>
  <si>
    <t>Aux. Voltage Rating (Vx)</t>
  </si>
  <si>
    <t>Alsthom Livery</t>
  </si>
  <si>
    <t>Areva and Alstom Livery</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</si>
</sst>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
    <numFmt numFmtId="166" formatCode=";;;"/>
    <numFmt numFmtId="167" formatCode="00"/>
    <numFmt numFmtId="168" formatCode="000"/>
  </numFmts>
  <fonts count="27">
    <font>
      <sz val="11"/>
      <name val="Arial"/>
      <family val="0"/>
    </font>
    <font>
      <b/>
      <sz val="11"/>
      <name val="Arial"/>
      <family val="0"/>
    </font>
    <font>
      <i/>
      <sz val="11"/>
      <name val="Arial"/>
      <family val="0"/>
    </font>
    <font>
      <b/>
      <i/>
      <sz val="11"/>
      <name val="Arial"/>
      <family val="0"/>
    </font>
    <font>
      <b/>
      <sz val="16"/>
      <name val="Arial"/>
      <family val="2"/>
    </font>
    <font>
      <b/>
      <sz val="16"/>
      <color indexed="10"/>
      <name val="Arial"/>
      <family val="2"/>
    </font>
    <font>
      <sz val="8"/>
      <name val="Arial"/>
      <family val="2"/>
    </font>
    <font>
      <sz val="11"/>
      <color indexed="10"/>
      <name val="Arial"/>
      <family val="2"/>
    </font>
    <font>
      <b/>
      <sz val="11"/>
      <color indexed="10"/>
      <name val="Arial"/>
      <family val="0"/>
    </font>
    <font>
      <sz val="11"/>
      <color indexed="8"/>
      <name val="Arial"/>
      <family val="2"/>
    </font>
    <font>
      <b/>
      <sz val="11"/>
      <color indexed="8"/>
      <name val="Arial"/>
      <family val="0"/>
    </font>
    <font>
      <b/>
      <sz val="16"/>
      <color indexed="8"/>
      <name val="Arial"/>
      <family val="2"/>
    </font>
    <font>
      <b/>
      <sz val="14"/>
      <name val="Arial"/>
      <family val="2"/>
    </font>
    <font>
      <sz val="8"/>
      <color indexed="12"/>
      <name val="Arial"/>
      <family val="2"/>
    </font>
    <font>
      <b/>
      <sz val="10"/>
      <color indexed="10"/>
      <name val="Arial"/>
      <family val="2"/>
    </font>
    <font>
      <b/>
      <sz val="10"/>
      <name val="Arial"/>
      <family val="2"/>
    </font>
    <font>
      <b/>
      <sz val="10"/>
      <color indexed="8"/>
      <name val="Arial"/>
      <family val="2"/>
    </font>
    <font>
      <sz val="10"/>
      <name val="Arial"/>
      <family val="2"/>
    </font>
    <font>
      <sz val="10"/>
      <color indexed="8"/>
      <name val="Arial"/>
      <family val="2"/>
    </font>
    <font>
      <sz val="10"/>
      <color indexed="10"/>
      <name val="Arial"/>
      <family val="2"/>
    </font>
    <font>
      <sz val="10"/>
      <color indexed="12"/>
      <name val="Arial"/>
      <family val="2"/>
    </font>
    <font>
      <sz val="8"/>
      <name val="Tahoma"/>
      <family val="2"/>
    </font>
    <font>
      <b/>
      <sz val="11"/>
      <color indexed="17"/>
      <name val="Arial"/>
      <family val="2"/>
    </font>
    <font>
      <sz val="11"/>
      <color indexed="17"/>
      <name val="Arial"/>
      <family val="2"/>
    </font>
    <font>
      <sz val="8"/>
      <color indexed="10"/>
      <name val="Arial"/>
      <family val="2"/>
    </font>
    <font>
      <sz val="9"/>
      <color indexed="10"/>
      <name val="Arial"/>
      <family val="2"/>
    </font>
    <font>
      <b/>
      <sz val="11"/>
      <color indexed="12"/>
      <name val="Arial"/>
      <family val="2"/>
    </font>
  </fonts>
  <fills count="8">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s>
  <borders count="46">
    <border>
      <left/>
      <right/>
      <top/>
      <bottom/>
      <diagonal/>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medium"/>
    </border>
    <border>
      <left>
        <color indexed="63"/>
      </left>
      <right style="medium"/>
      <top>
        <color indexed="63"/>
      </top>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style="thin"/>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medium"/>
      <right style="thin"/>
      <top style="thin"/>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medium"/>
      <right>
        <color indexed="63"/>
      </right>
      <top style="medium"/>
      <bottom style="thin"/>
    </border>
    <border>
      <left>
        <color indexed="63"/>
      </left>
      <right style="thin"/>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448">
    <xf numFmtId="0" fontId="0" fillId="0" borderId="0" xfId="0" applyAlignment="1">
      <alignment/>
    </xf>
    <xf numFmtId="0" fontId="0" fillId="0" borderId="0" xfId="0" applyAlignment="1">
      <alignment horizontal="center"/>
    </xf>
    <xf numFmtId="0" fontId="0" fillId="2" borderId="0" xfId="0" applyFill="1" applyAlignment="1">
      <alignment/>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7" fillId="3" borderId="4" xfId="0" applyFont="1" applyFill="1" applyBorder="1" applyAlignment="1">
      <alignment horizontal="center"/>
    </xf>
    <xf numFmtId="1" fontId="7" fillId="3" borderId="4" xfId="0" applyNumberFormat="1" applyFont="1" applyFill="1" applyBorder="1" applyAlignment="1">
      <alignment horizontal="center"/>
    </xf>
    <xf numFmtId="0" fontId="5" fillId="3" borderId="4" xfId="0" applyFont="1" applyFill="1" applyBorder="1" applyAlignment="1">
      <alignment horizontal="center"/>
    </xf>
    <xf numFmtId="168" fontId="0" fillId="3" borderId="4" xfId="0" applyNumberFormat="1" applyFill="1" applyBorder="1" applyAlignment="1">
      <alignment horizontal="center"/>
    </xf>
    <xf numFmtId="0" fontId="7" fillId="3" borderId="4" xfId="0" applyFont="1" applyFill="1" applyBorder="1" applyAlignment="1">
      <alignment/>
    </xf>
    <xf numFmtId="165" fontId="5" fillId="3" borderId="0" xfId="0" applyNumberFormat="1" applyFont="1" applyFill="1" applyBorder="1" applyAlignment="1">
      <alignment horizontal="center"/>
    </xf>
    <xf numFmtId="0" fontId="7" fillId="3" borderId="0" xfId="0" applyFont="1" applyFill="1" applyBorder="1" applyAlignment="1">
      <alignment horizontal="center"/>
    </xf>
    <xf numFmtId="0" fontId="14" fillId="0" borderId="0" xfId="0" applyFont="1" applyBorder="1" applyAlignment="1">
      <alignment horizontal="center"/>
    </xf>
    <xf numFmtId="0" fontId="14" fillId="0" borderId="5" xfId="0" applyFont="1" applyBorder="1" applyAlignment="1">
      <alignment horizontal="center"/>
    </xf>
    <xf numFmtId="0" fontId="5" fillId="3" borderId="4" xfId="0" applyFont="1" applyFill="1" applyBorder="1" applyAlignment="1">
      <alignment/>
    </xf>
    <xf numFmtId="0" fontId="15" fillId="0" borderId="6" xfId="0" applyFont="1" applyBorder="1" applyAlignment="1">
      <alignment/>
    </xf>
    <xf numFmtId="0" fontId="17" fillId="0" borderId="7" xfId="0" applyFont="1" applyBorder="1" applyAlignment="1">
      <alignment horizontal="center"/>
    </xf>
    <xf numFmtId="0" fontId="14" fillId="0" borderId="4" xfId="0" applyFont="1" applyBorder="1" applyAlignment="1" applyProtection="1">
      <alignment horizontal="center"/>
      <protection locked="0"/>
    </xf>
    <xf numFmtId="0" fontId="17" fillId="0" borderId="3" xfId="0" applyFont="1" applyBorder="1" applyAlignment="1">
      <alignment horizontal="center"/>
    </xf>
    <xf numFmtId="0" fontId="17" fillId="0" borderId="0" xfId="0" applyFont="1" applyAlignment="1">
      <alignment horizontal="center"/>
    </xf>
    <xf numFmtId="0" fontId="17" fillId="0" borderId="0" xfId="0" applyFont="1" applyAlignment="1">
      <alignment/>
    </xf>
    <xf numFmtId="0" fontId="17" fillId="0" borderId="8" xfId="0" applyFont="1" applyBorder="1" applyAlignment="1">
      <alignment horizontal="center"/>
    </xf>
    <xf numFmtId="0" fontId="17" fillId="0" borderId="0" xfId="0" applyFont="1" applyBorder="1" applyAlignment="1">
      <alignment/>
    </xf>
    <xf numFmtId="0" fontId="17" fillId="0" borderId="0" xfId="0" applyFont="1" applyBorder="1" applyAlignment="1">
      <alignment horizontal="center"/>
    </xf>
    <xf numFmtId="0" fontId="17" fillId="0" borderId="2" xfId="0" applyFont="1" applyBorder="1" applyAlignment="1">
      <alignment horizontal="center"/>
    </xf>
    <xf numFmtId="0" fontId="17" fillId="0" borderId="0" xfId="0" applyFont="1" applyBorder="1" applyAlignment="1">
      <alignment/>
    </xf>
    <xf numFmtId="0" fontId="17" fillId="0" borderId="0" xfId="0" applyFont="1" applyBorder="1" applyAlignment="1">
      <alignment horizontal="center" vertical="center"/>
    </xf>
    <xf numFmtId="0" fontId="17" fillId="0" borderId="0" xfId="0" applyFont="1" applyBorder="1" applyAlignment="1" quotePrefix="1">
      <alignment horizontal="center" vertical="center"/>
    </xf>
    <xf numFmtId="0" fontId="17" fillId="0" borderId="9" xfId="0" applyFont="1" applyBorder="1" applyAlignment="1">
      <alignment horizontal="center"/>
    </xf>
    <xf numFmtId="0" fontId="17" fillId="0" borderId="5" xfId="0" applyFont="1" applyBorder="1" applyAlignment="1">
      <alignment/>
    </xf>
    <xf numFmtId="0" fontId="17" fillId="0" borderId="5" xfId="0" applyFont="1" applyBorder="1" applyAlignment="1">
      <alignment horizontal="center" vertical="center"/>
    </xf>
    <xf numFmtId="0" fontId="17" fillId="0" borderId="5" xfId="0" applyFont="1" applyBorder="1" applyAlignment="1" quotePrefix="1">
      <alignment horizontal="center" vertical="center"/>
    </xf>
    <xf numFmtId="0" fontId="17" fillId="0" borderId="5" xfId="0" applyFont="1" applyBorder="1" applyAlignment="1">
      <alignment horizontal="center"/>
    </xf>
    <xf numFmtId="0" fontId="17" fillId="0" borderId="1" xfId="0" applyFont="1" applyBorder="1" applyAlignment="1">
      <alignment horizontal="center"/>
    </xf>
    <xf numFmtId="0" fontId="17" fillId="0" borderId="7" xfId="0" applyFont="1" applyBorder="1" applyAlignment="1" quotePrefix="1">
      <alignment horizontal="center" vertical="center"/>
    </xf>
    <xf numFmtId="14" fontId="14" fillId="0" borderId="4" xfId="0" applyNumberFormat="1" applyFont="1" applyBorder="1" applyAlignment="1">
      <alignment horizontal="center"/>
    </xf>
    <xf numFmtId="14" fontId="17" fillId="0" borderId="7" xfId="0" applyNumberFormat="1" applyFont="1" applyBorder="1" applyAlignment="1">
      <alignment horizontal="center"/>
    </xf>
    <xf numFmtId="0" fontId="15" fillId="0" borderId="4" xfId="0" applyFont="1" applyBorder="1" applyAlignment="1">
      <alignment/>
    </xf>
    <xf numFmtId="0" fontId="17" fillId="0" borderId="6" xfId="0" applyFont="1" applyBorder="1" applyAlignment="1">
      <alignment/>
    </xf>
    <xf numFmtId="0" fontId="17" fillId="0" borderId="7" xfId="0" applyFont="1" applyBorder="1" applyAlignment="1">
      <alignment/>
    </xf>
    <xf numFmtId="0" fontId="18" fillId="0" borderId="7" xfId="0" applyFont="1" applyBorder="1" applyAlignment="1">
      <alignment horizontal="center"/>
    </xf>
    <xf numFmtId="0" fontId="19" fillId="0" borderId="7" xfId="0" applyFont="1" applyBorder="1" applyAlignment="1">
      <alignment horizontal="center"/>
    </xf>
    <xf numFmtId="0" fontId="19" fillId="0" borderId="10" xfId="0" applyFont="1" applyBorder="1" applyAlignment="1">
      <alignment/>
    </xf>
    <xf numFmtId="0" fontId="17" fillId="0" borderId="8" xfId="0" applyFont="1" applyBorder="1" applyAlignment="1">
      <alignment/>
    </xf>
    <xf numFmtId="0" fontId="18" fillId="0" borderId="0" xfId="0" applyFont="1" applyBorder="1" applyAlignment="1">
      <alignment horizontal="center"/>
    </xf>
    <xf numFmtId="0" fontId="19" fillId="0" borderId="0" xfId="0" applyFont="1" applyBorder="1" applyAlignment="1">
      <alignment horizontal="center"/>
    </xf>
    <xf numFmtId="0" fontId="19" fillId="0" borderId="11" xfId="0" applyFont="1" applyBorder="1" applyAlignment="1">
      <alignment/>
    </xf>
    <xf numFmtId="0" fontId="17" fillId="0" borderId="9" xfId="0" applyFont="1" applyBorder="1" applyAlignment="1">
      <alignment/>
    </xf>
    <xf numFmtId="0" fontId="17" fillId="0" borderId="5" xfId="0" applyFont="1" applyBorder="1" applyAlignment="1">
      <alignment/>
    </xf>
    <xf numFmtId="0" fontId="18" fillId="0" borderId="5" xfId="0" applyFont="1" applyBorder="1" applyAlignment="1">
      <alignment horizontal="center"/>
    </xf>
    <xf numFmtId="0" fontId="19" fillId="0" borderId="5" xfId="0" applyFont="1" applyBorder="1" applyAlignment="1">
      <alignment horizontal="center"/>
    </xf>
    <xf numFmtId="0" fontId="19" fillId="0" borderId="12" xfId="0" applyFont="1" applyBorder="1" applyAlignment="1">
      <alignment/>
    </xf>
    <xf numFmtId="0" fontId="15" fillId="0" borderId="7" xfId="0" applyFont="1" applyBorder="1" applyAlignment="1">
      <alignment horizontal="center"/>
    </xf>
    <xf numFmtId="14" fontId="17" fillId="0" borderId="0" xfId="0" applyNumberFormat="1" applyFont="1" applyBorder="1" applyAlignment="1">
      <alignment/>
    </xf>
    <xf numFmtId="14" fontId="17" fillId="0" borderId="0" xfId="0" applyNumberFormat="1" applyFont="1" applyBorder="1" applyAlignment="1">
      <alignment horizontal="center"/>
    </xf>
    <xf numFmtId="14" fontId="17" fillId="0" borderId="2" xfId="0" applyNumberFormat="1" applyFont="1" applyBorder="1" applyAlignment="1">
      <alignment horizontal="center"/>
    </xf>
    <xf numFmtId="0" fontId="15" fillId="0" borderId="9" xfId="0" applyFont="1" applyBorder="1" applyAlignment="1">
      <alignment/>
    </xf>
    <xf numFmtId="14" fontId="17" fillId="0" borderId="5" xfId="0" applyNumberFormat="1" applyFont="1" applyBorder="1" applyAlignment="1">
      <alignment horizontal="center"/>
    </xf>
    <xf numFmtId="0" fontId="20" fillId="0" borderId="7" xfId="0" applyFont="1" applyBorder="1" applyAlignment="1">
      <alignment horizontal="center"/>
    </xf>
    <xf numFmtId="14" fontId="17" fillId="0" borderId="7" xfId="0" applyNumberFormat="1" applyFont="1" applyBorder="1" applyAlignment="1">
      <alignment/>
    </xf>
    <xf numFmtId="0" fontId="17" fillId="0" borderId="3" xfId="0" applyFont="1" applyBorder="1" applyAlignment="1">
      <alignment/>
    </xf>
    <xf numFmtId="0" fontId="20" fillId="0" borderId="0" xfId="0" applyFont="1" applyBorder="1" applyAlignment="1">
      <alignment horizontal="center"/>
    </xf>
    <xf numFmtId="14" fontId="14" fillId="0" borderId="8" xfId="0" applyNumberFormat="1" applyFont="1" applyBorder="1" applyAlignment="1">
      <alignment horizontal="center"/>
    </xf>
    <xf numFmtId="14" fontId="14" fillId="0" borderId="0" xfId="0" applyNumberFormat="1" applyFont="1" applyBorder="1" applyAlignment="1">
      <alignment horizontal="center"/>
    </xf>
    <xf numFmtId="0" fontId="19" fillId="0" borderId="0" xfId="0" applyNumberFormat="1" applyFont="1" applyBorder="1" applyAlignment="1" quotePrefix="1">
      <alignment horizontal="center"/>
    </xf>
    <xf numFmtId="0" fontId="17" fillId="0" borderId="0" xfId="0" applyNumberFormat="1" applyFont="1" applyBorder="1" applyAlignment="1" quotePrefix="1">
      <alignment horizontal="center"/>
    </xf>
    <xf numFmtId="0" fontId="17" fillId="0" borderId="2" xfId="0" applyNumberFormat="1" applyFont="1" applyBorder="1" applyAlignment="1" quotePrefix="1">
      <alignment horizontal="center"/>
    </xf>
    <xf numFmtId="49" fontId="17" fillId="0" borderId="0" xfId="0" applyNumberFormat="1" applyFont="1" applyBorder="1" applyAlignment="1" quotePrefix="1">
      <alignment horizontal="center"/>
    </xf>
    <xf numFmtId="0" fontId="18" fillId="0" borderId="0" xfId="0" applyNumberFormat="1" applyFont="1" applyBorder="1" applyAlignment="1">
      <alignment horizontal="center"/>
    </xf>
    <xf numFmtId="0" fontId="19" fillId="0" borderId="0" xfId="0" applyNumberFormat="1" applyFont="1" applyBorder="1" applyAlignment="1">
      <alignment horizontal="center"/>
    </xf>
    <xf numFmtId="0" fontId="17" fillId="0" borderId="2" xfId="0" applyFont="1" applyBorder="1" applyAlignment="1">
      <alignment/>
    </xf>
    <xf numFmtId="0" fontId="19" fillId="0" borderId="2" xfId="0" applyFont="1" applyBorder="1" applyAlignment="1">
      <alignment horizontal="center"/>
    </xf>
    <xf numFmtId="0" fontId="17" fillId="0" borderId="0" xfId="0" applyNumberFormat="1" applyFont="1" applyBorder="1" applyAlignment="1">
      <alignment horizontal="center"/>
    </xf>
    <xf numFmtId="49" fontId="17" fillId="0" borderId="5" xfId="0" applyNumberFormat="1" applyFont="1" applyBorder="1" applyAlignment="1" quotePrefix="1">
      <alignment horizontal="center"/>
    </xf>
    <xf numFmtId="0" fontId="20" fillId="0" borderId="5" xfId="0" applyFont="1" applyBorder="1" applyAlignment="1">
      <alignment horizontal="center"/>
    </xf>
    <xf numFmtId="0" fontId="17" fillId="0" borderId="5" xfId="0" applyNumberFormat="1" applyFont="1" applyBorder="1" applyAlignment="1">
      <alignment horizontal="center"/>
    </xf>
    <xf numFmtId="14" fontId="18" fillId="0" borderId="0" xfId="0" applyNumberFormat="1" applyFont="1" applyBorder="1" applyAlignment="1">
      <alignment horizontal="center"/>
    </xf>
    <xf numFmtId="14" fontId="17" fillId="0" borderId="2" xfId="0" applyNumberFormat="1" applyFont="1" applyBorder="1" applyAlignment="1">
      <alignment/>
    </xf>
    <xf numFmtId="0" fontId="19" fillId="0" borderId="8" xfId="0" applyFont="1" applyBorder="1" applyAlignment="1">
      <alignment horizontal="center"/>
    </xf>
    <xf numFmtId="14" fontId="18" fillId="0" borderId="5" xfId="0" applyNumberFormat="1" applyFont="1" applyBorder="1" applyAlignment="1">
      <alignment horizontal="center"/>
    </xf>
    <xf numFmtId="0" fontId="17" fillId="0" borderId="1" xfId="0" applyFont="1" applyBorder="1" applyAlignment="1">
      <alignment/>
    </xf>
    <xf numFmtId="0" fontId="17" fillId="0" borderId="0" xfId="0" applyFont="1" applyBorder="1" applyAlignment="1" quotePrefix="1">
      <alignment horizontal="center"/>
    </xf>
    <xf numFmtId="14" fontId="17" fillId="0" borderId="0" xfId="0" applyNumberFormat="1" applyFont="1" applyAlignment="1">
      <alignment horizontal="center"/>
    </xf>
    <xf numFmtId="0" fontId="1" fillId="2" borderId="6" xfId="0" applyFont="1" applyFill="1" applyBorder="1" applyAlignment="1">
      <alignment/>
    </xf>
    <xf numFmtId="0" fontId="0" fillId="2" borderId="7" xfId="0" applyFont="1" applyFill="1" applyBorder="1" applyAlignment="1">
      <alignment/>
    </xf>
    <xf numFmtId="0" fontId="0" fillId="2" borderId="3" xfId="0" applyFont="1" applyFill="1" applyBorder="1" applyAlignment="1">
      <alignment/>
    </xf>
    <xf numFmtId="0" fontId="0" fillId="2" borderId="13" xfId="0" applyFont="1" applyFill="1" applyBorder="1" applyAlignment="1">
      <alignment horizontal="center"/>
    </xf>
    <xf numFmtId="14" fontId="8" fillId="3" borderId="4" xfId="0" applyNumberFormat="1" applyFont="1" applyFill="1" applyBorder="1" applyAlignment="1">
      <alignment horizontal="center"/>
    </xf>
    <xf numFmtId="0" fontId="0" fillId="2" borderId="0" xfId="0" applyFont="1" applyFill="1" applyBorder="1" applyAlignment="1">
      <alignment/>
    </xf>
    <xf numFmtId="0" fontId="0" fillId="2" borderId="2" xfId="0" applyFont="1" applyFill="1" applyBorder="1" applyAlignment="1">
      <alignment/>
    </xf>
    <xf numFmtId="0" fontId="0" fillId="2" borderId="6" xfId="0" applyFont="1" applyFill="1" applyBorder="1" applyAlignment="1">
      <alignment horizontal="right"/>
    </xf>
    <xf numFmtId="0" fontId="8" fillId="3" borderId="13" xfId="0" applyFont="1" applyFill="1" applyBorder="1" applyAlignment="1" applyProtection="1">
      <alignment horizontal="center"/>
      <protection locked="0"/>
    </xf>
    <xf numFmtId="14" fontId="0" fillId="2" borderId="10" xfId="0" applyNumberFormat="1" applyFont="1" applyFill="1" applyBorder="1" applyAlignment="1">
      <alignment horizontal="center"/>
    </xf>
    <xf numFmtId="0" fontId="0" fillId="2" borderId="0" xfId="0" applyFont="1" applyFill="1" applyBorder="1" applyAlignment="1">
      <alignment horizontal="right"/>
    </xf>
    <xf numFmtId="0" fontId="8" fillId="2" borderId="0" xfId="0" applyFont="1" applyFill="1" applyBorder="1" applyAlignment="1">
      <alignment horizontal="center"/>
    </xf>
    <xf numFmtId="0" fontId="0" fillId="2" borderId="11" xfId="0" applyNumberFormat="1" applyFont="1" applyFill="1" applyBorder="1" applyAlignment="1">
      <alignment horizontal="center"/>
    </xf>
    <xf numFmtId="0" fontId="0" fillId="2" borderId="11" xfId="0" applyFont="1" applyFill="1" applyBorder="1" applyAlignment="1">
      <alignment horizontal="center"/>
    </xf>
    <xf numFmtId="0" fontId="7" fillId="3" borderId="6" xfId="0" applyFont="1" applyFill="1" applyBorder="1" applyAlignment="1">
      <alignment/>
    </xf>
    <xf numFmtId="0" fontId="0" fillId="3" borderId="3" xfId="0" applyFont="1" applyFill="1" applyBorder="1" applyAlignment="1">
      <alignment horizontal="center"/>
    </xf>
    <xf numFmtId="0" fontId="0" fillId="2" borderId="11" xfId="0" applyFont="1" applyFill="1" applyBorder="1" applyAlignment="1">
      <alignment/>
    </xf>
    <xf numFmtId="14" fontId="0" fillId="2" borderId="11" xfId="0" applyNumberFormat="1" applyFont="1" applyFill="1" applyBorder="1" applyAlignment="1">
      <alignment horizontal="center"/>
    </xf>
    <xf numFmtId="0" fontId="7" fillId="3" borderId="8" xfId="0" applyFont="1" applyFill="1" applyBorder="1" applyAlignment="1">
      <alignment/>
    </xf>
    <xf numFmtId="0" fontId="0" fillId="3" borderId="2" xfId="0" applyFont="1" applyFill="1" applyBorder="1" applyAlignment="1">
      <alignment horizontal="center"/>
    </xf>
    <xf numFmtId="0" fontId="0" fillId="2" borderId="11" xfId="0" applyFont="1" applyFill="1" applyBorder="1" applyAlignment="1" quotePrefix="1">
      <alignment/>
    </xf>
    <xf numFmtId="0" fontId="17" fillId="2" borderId="11" xfId="0" applyFont="1" applyFill="1" applyBorder="1" applyAlignment="1">
      <alignment horizontal="center"/>
    </xf>
    <xf numFmtId="0" fontId="0" fillId="2" borderId="11" xfId="0" applyFont="1" applyFill="1" applyBorder="1" applyAlignment="1" quotePrefix="1">
      <alignment horizontal="center"/>
    </xf>
    <xf numFmtId="0" fontId="7" fillId="3" borderId="9" xfId="0" applyFont="1" applyFill="1" applyBorder="1" applyAlignment="1">
      <alignment/>
    </xf>
    <xf numFmtId="0" fontId="0" fillId="3" borderId="1" xfId="0" applyFont="1" applyFill="1" applyBorder="1" applyAlignment="1">
      <alignment horizontal="center"/>
    </xf>
    <xf numFmtId="0" fontId="0" fillId="2" borderId="0" xfId="0" applyFont="1" applyFill="1" applyAlignment="1">
      <alignment/>
    </xf>
    <xf numFmtId="0" fontId="0" fillId="2" borderId="12" xfId="0" applyFont="1" applyFill="1" applyBorder="1" applyAlignment="1" quotePrefix="1">
      <alignment/>
    </xf>
    <xf numFmtId="0" fontId="17" fillId="2" borderId="12" xfId="0" applyFont="1" applyFill="1" applyBorder="1" applyAlignment="1">
      <alignment horizontal="center"/>
    </xf>
    <xf numFmtId="0" fontId="0" fillId="2" borderId="12" xfId="0" applyFont="1" applyFill="1" applyBorder="1" applyAlignment="1" quotePrefix="1">
      <alignment horizontal="center"/>
    </xf>
    <xf numFmtId="0" fontId="0" fillId="2" borderId="13" xfId="0" applyFont="1" applyFill="1" applyBorder="1" applyAlignment="1">
      <alignment horizontal="right"/>
    </xf>
    <xf numFmtId="0" fontId="0" fillId="2" borderId="6" xfId="0" applyFont="1" applyFill="1" applyBorder="1" applyAlignment="1" quotePrefix="1">
      <alignment horizontal="center"/>
    </xf>
    <xf numFmtId="0" fontId="0" fillId="2" borderId="3" xfId="0" applyFill="1" applyBorder="1" applyAlignment="1">
      <alignment horizontal="left"/>
    </xf>
    <xf numFmtId="0" fontId="0" fillId="2" borderId="8" xfId="0" applyFont="1" applyFill="1" applyBorder="1" applyAlignment="1">
      <alignment horizontal="center"/>
    </xf>
    <xf numFmtId="0" fontId="0" fillId="2" borderId="2" xfId="0" applyFill="1" applyBorder="1" applyAlignment="1">
      <alignment horizontal="left"/>
    </xf>
    <xf numFmtId="0" fontId="0" fillId="2" borderId="9" xfId="0" applyFont="1" applyFill="1" applyBorder="1" applyAlignment="1">
      <alignment horizontal="center"/>
    </xf>
    <xf numFmtId="0" fontId="0" fillId="2" borderId="1" xfId="0" applyFill="1" applyBorder="1" applyAlignment="1">
      <alignment horizontal="left"/>
    </xf>
    <xf numFmtId="0" fontId="1" fillId="2" borderId="13" xfId="0" applyFont="1" applyFill="1" applyBorder="1" applyAlignment="1">
      <alignment horizontal="center"/>
    </xf>
    <xf numFmtId="0" fontId="8" fillId="3" borderId="4" xfId="0" applyFont="1" applyFill="1" applyBorder="1" applyAlignment="1">
      <alignment horizontal="center"/>
    </xf>
    <xf numFmtId="0" fontId="0" fillId="2" borderId="8" xfId="0" applyFont="1" applyFill="1" applyBorder="1" applyAlignment="1">
      <alignment/>
    </xf>
    <xf numFmtId="0" fontId="0" fillId="2" borderId="2" xfId="0" applyFont="1" applyFill="1" applyBorder="1" applyAlignment="1" quotePrefix="1">
      <alignment horizontal="center"/>
    </xf>
    <xf numFmtId="0" fontId="0" fillId="2" borderId="2" xfId="0" applyFont="1" applyFill="1" applyBorder="1" applyAlignment="1">
      <alignment horizontal="center"/>
    </xf>
    <xf numFmtId="0" fontId="0" fillId="2" borderId="9" xfId="0" applyFont="1" applyFill="1" applyBorder="1" applyAlignment="1">
      <alignment/>
    </xf>
    <xf numFmtId="0" fontId="0" fillId="2" borderId="0" xfId="0" applyFont="1" applyFill="1" applyBorder="1" applyAlignment="1" quotePrefix="1">
      <alignment horizontal="center"/>
    </xf>
    <xf numFmtId="0" fontId="0" fillId="2" borderId="5" xfId="0" applyFont="1" applyFill="1" applyBorder="1" applyAlignment="1" quotePrefix="1">
      <alignment horizontal="center"/>
    </xf>
    <xf numFmtId="0" fontId="7" fillId="3" borderId="8" xfId="0" applyFont="1" applyFill="1" applyBorder="1" applyAlignment="1" quotePrefix="1">
      <alignment horizontal="center"/>
    </xf>
    <xf numFmtId="0" fontId="7" fillId="3" borderId="0" xfId="0" applyFont="1" applyFill="1" applyBorder="1" applyAlignment="1">
      <alignment/>
    </xf>
    <xf numFmtId="165" fontId="7" fillId="3" borderId="0" xfId="0" applyNumberFormat="1" applyFont="1" applyFill="1" applyBorder="1" applyAlignment="1">
      <alignment horizontal="left"/>
    </xf>
    <xf numFmtId="0" fontId="7" fillId="3" borderId="14" xfId="0" applyFont="1" applyFill="1" applyBorder="1" applyAlignment="1">
      <alignment/>
    </xf>
    <xf numFmtId="0" fontId="7" fillId="3" borderId="15" xfId="0" applyFont="1" applyFill="1" applyBorder="1" applyAlignment="1">
      <alignment horizontal="center"/>
    </xf>
    <xf numFmtId="0" fontId="0" fillId="0" borderId="0" xfId="19">
      <alignment/>
      <protection/>
    </xf>
    <xf numFmtId="0" fontId="0" fillId="2" borderId="1" xfId="0" applyFont="1" applyFill="1" applyBorder="1" applyAlignment="1">
      <alignment horizontal="center"/>
    </xf>
    <xf numFmtId="0" fontId="0" fillId="2" borderId="11" xfId="0" applyFill="1" applyBorder="1" applyAlignment="1">
      <alignment horizontal="left"/>
    </xf>
    <xf numFmtId="0" fontId="18" fillId="0" borderId="0" xfId="0" applyNumberFormat="1" applyFont="1" applyBorder="1" applyAlignment="1" quotePrefix="1">
      <alignment horizontal="center"/>
    </xf>
    <xf numFmtId="0" fontId="0" fillId="4" borderId="6" xfId="0" applyFill="1" applyBorder="1" applyAlignment="1">
      <alignment/>
    </xf>
    <xf numFmtId="0" fontId="4" fillId="4" borderId="7" xfId="0" applyFont="1" applyFill="1" applyBorder="1" applyAlignment="1">
      <alignment/>
    </xf>
    <xf numFmtId="0" fontId="0" fillId="4" borderId="7" xfId="0" applyFill="1" applyBorder="1" applyAlignment="1">
      <alignment/>
    </xf>
    <xf numFmtId="0" fontId="0" fillId="4" borderId="3" xfId="0" applyFill="1" applyBorder="1" applyAlignment="1">
      <alignment/>
    </xf>
    <xf numFmtId="0" fontId="0" fillId="4" borderId="8" xfId="0" applyFill="1" applyBorder="1" applyAlignment="1">
      <alignment/>
    </xf>
    <xf numFmtId="0" fontId="0" fillId="4" borderId="0" xfId="0" applyFill="1" applyBorder="1" applyAlignment="1">
      <alignment/>
    </xf>
    <xf numFmtId="0" fontId="0" fillId="4" borderId="2" xfId="0" applyFill="1" applyBorder="1" applyAlignment="1">
      <alignment/>
    </xf>
    <xf numFmtId="0" fontId="1" fillId="4" borderId="6" xfId="0" applyFont="1" applyFill="1" applyBorder="1" applyAlignment="1">
      <alignment/>
    </xf>
    <xf numFmtId="0" fontId="7" fillId="4" borderId="3" xfId="0" applyFont="1" applyFill="1" applyBorder="1" applyAlignment="1">
      <alignment horizontal="center"/>
    </xf>
    <xf numFmtId="0" fontId="0" fillId="4" borderId="9" xfId="0" applyFill="1" applyBorder="1" applyAlignment="1">
      <alignment/>
    </xf>
    <xf numFmtId="0" fontId="0" fillId="4" borderId="5" xfId="0" applyFill="1" applyBorder="1" applyAlignment="1">
      <alignment/>
    </xf>
    <xf numFmtId="0" fontId="0" fillId="4" borderId="1" xfId="0" applyFill="1" applyBorder="1" applyAlignment="1">
      <alignment/>
    </xf>
    <xf numFmtId="0" fontId="0" fillId="4" borderId="0" xfId="0" applyFill="1" applyBorder="1" applyAlignment="1">
      <alignment horizontal="center"/>
    </xf>
    <xf numFmtId="0" fontId="1" fillId="4" borderId="6" xfId="0" applyFont="1" applyFill="1" applyBorder="1" applyAlignment="1">
      <alignment horizontal="left"/>
    </xf>
    <xf numFmtId="0" fontId="0" fillId="4" borderId="13" xfId="0" applyFill="1" applyBorder="1" applyAlignment="1">
      <alignment/>
    </xf>
    <xf numFmtId="0" fontId="0" fillId="4" borderId="16" xfId="0" applyFill="1" applyBorder="1" applyAlignment="1">
      <alignment horizontal="right"/>
    </xf>
    <xf numFmtId="0" fontId="7" fillId="4" borderId="17" xfId="0" applyFont="1" applyFill="1" applyBorder="1" applyAlignment="1">
      <alignment horizontal="center"/>
    </xf>
    <xf numFmtId="0" fontId="0" fillId="4" borderId="13" xfId="0" applyFill="1" applyBorder="1" applyAlignment="1">
      <alignment horizontal="right"/>
    </xf>
    <xf numFmtId="0" fontId="0" fillId="4" borderId="7" xfId="0" applyFill="1" applyBorder="1" applyAlignment="1">
      <alignment horizontal="center"/>
    </xf>
    <xf numFmtId="0" fontId="0" fillId="4" borderId="3" xfId="0" applyFill="1" applyBorder="1" applyAlignment="1">
      <alignment horizontal="center"/>
    </xf>
    <xf numFmtId="0" fontId="0" fillId="4" borderId="13" xfId="0" applyFont="1" applyFill="1" applyBorder="1" applyAlignment="1">
      <alignment horizontal="right"/>
    </xf>
    <xf numFmtId="0" fontId="0" fillId="4" borderId="16" xfId="0" applyFill="1" applyBorder="1" applyAlignment="1">
      <alignment horizontal="center"/>
    </xf>
    <xf numFmtId="0" fontId="0" fillId="4" borderId="8" xfId="0" applyFill="1" applyBorder="1" applyAlignment="1">
      <alignment horizontal="center"/>
    </xf>
    <xf numFmtId="164" fontId="0" fillId="4" borderId="13" xfId="0" applyNumberFormat="1" applyFill="1" applyBorder="1" applyAlignment="1">
      <alignment horizontal="center"/>
    </xf>
    <xf numFmtId="0" fontId="0" fillId="4" borderId="0" xfId="0" applyFill="1" applyBorder="1" applyAlignment="1" quotePrefix="1">
      <alignment horizontal="center"/>
    </xf>
    <xf numFmtId="164" fontId="0" fillId="4" borderId="9" xfId="0" applyNumberFormat="1" applyFill="1" applyBorder="1" applyAlignment="1">
      <alignment horizontal="center"/>
    </xf>
    <xf numFmtId="0" fontId="0" fillId="4" borderId="13" xfId="0" applyFill="1" applyBorder="1" applyAlignment="1">
      <alignment horizontal="center"/>
    </xf>
    <xf numFmtId="0" fontId="7" fillId="4" borderId="17" xfId="0" applyFont="1" applyFill="1" applyBorder="1" applyAlignment="1" quotePrefix="1">
      <alignment horizontal="center"/>
    </xf>
    <xf numFmtId="0" fontId="0" fillId="4" borderId="9" xfId="0" applyFill="1" applyBorder="1" applyAlignment="1">
      <alignment horizontal="center"/>
    </xf>
    <xf numFmtId="167" fontId="7" fillId="4" borderId="4" xfId="0" applyNumberFormat="1" applyFont="1" applyFill="1" applyBorder="1" applyAlignment="1">
      <alignment horizontal="center"/>
    </xf>
    <xf numFmtId="0" fontId="0" fillId="4" borderId="13" xfId="0" applyFont="1" applyFill="1" applyBorder="1" applyAlignment="1">
      <alignment horizontal="centerContinuous" wrapText="1"/>
    </xf>
    <xf numFmtId="0" fontId="0" fillId="4" borderId="17" xfId="0" applyFill="1" applyBorder="1" applyAlignment="1">
      <alignment horizontal="centerContinuous" wrapText="1"/>
    </xf>
    <xf numFmtId="167" fontId="7" fillId="4" borderId="4" xfId="0" applyNumberFormat="1" applyFont="1" applyFill="1" applyBorder="1" applyAlignment="1">
      <alignment horizontal="center" vertical="center"/>
    </xf>
    <xf numFmtId="0" fontId="1" fillId="4" borderId="13" xfId="0" applyFont="1" applyFill="1" applyBorder="1" applyAlignment="1">
      <alignment horizontal="left"/>
    </xf>
    <xf numFmtId="0" fontId="4" fillId="4" borderId="4" xfId="0" applyFont="1" applyFill="1" applyBorder="1" applyAlignment="1">
      <alignment horizontal="right"/>
    </xf>
    <xf numFmtId="0" fontId="5" fillId="4" borderId="4" xfId="0" applyFont="1" applyFill="1" applyBorder="1" applyAlignment="1">
      <alignment horizontal="center" vertical="justify"/>
    </xf>
    <xf numFmtId="0" fontId="4" fillId="4" borderId="4" xfId="0" applyFont="1" applyFill="1" applyBorder="1" applyAlignment="1">
      <alignment/>
    </xf>
    <xf numFmtId="0" fontId="0" fillId="4" borderId="4" xfId="0" applyFill="1" applyBorder="1" applyAlignment="1">
      <alignment/>
    </xf>
    <xf numFmtId="0" fontId="0" fillId="4" borderId="4" xfId="0" applyFill="1" applyBorder="1" applyAlignment="1">
      <alignment horizontal="center"/>
    </xf>
    <xf numFmtId="14" fontId="0" fillId="4" borderId="4" xfId="0" applyNumberFormat="1" applyFill="1" applyBorder="1" applyAlignment="1">
      <alignment horizontal="center"/>
    </xf>
    <xf numFmtId="0" fontId="0" fillId="4" borderId="16" xfId="0" applyFill="1" applyBorder="1" applyAlignment="1">
      <alignment/>
    </xf>
    <xf numFmtId="0" fontId="0" fillId="4" borderId="17" xfId="0" applyFill="1" applyBorder="1" applyAlignment="1">
      <alignment/>
    </xf>
    <xf numFmtId="0" fontId="0" fillId="4" borderId="12" xfId="0" applyFill="1" applyBorder="1" applyAlignment="1">
      <alignment/>
    </xf>
    <xf numFmtId="0" fontId="0" fillId="5" borderId="6" xfId="0" applyFill="1" applyBorder="1" applyAlignment="1">
      <alignment/>
    </xf>
    <xf numFmtId="0" fontId="0" fillId="5" borderId="7" xfId="0" applyFill="1" applyBorder="1" applyAlignment="1">
      <alignment/>
    </xf>
    <xf numFmtId="0" fontId="0" fillId="5" borderId="3" xfId="0" applyFill="1" applyBorder="1" applyAlignment="1">
      <alignment/>
    </xf>
    <xf numFmtId="0" fontId="0" fillId="5" borderId="9" xfId="0" applyFill="1" applyBorder="1" applyAlignment="1">
      <alignment/>
    </xf>
    <xf numFmtId="0" fontId="0" fillId="5" borderId="5" xfId="0" applyFill="1" applyBorder="1" applyAlignment="1">
      <alignment/>
    </xf>
    <xf numFmtId="0" fontId="0" fillId="4" borderId="10" xfId="0" applyFill="1" applyBorder="1" applyAlignment="1">
      <alignment/>
    </xf>
    <xf numFmtId="0" fontId="0" fillId="4" borderId="11" xfId="0" applyFill="1" applyBorder="1" applyAlignment="1">
      <alignment/>
    </xf>
    <xf numFmtId="0" fontId="0" fillId="5" borderId="11" xfId="0" applyFill="1" applyBorder="1" applyAlignment="1">
      <alignment/>
    </xf>
    <xf numFmtId="0" fontId="0" fillId="5" borderId="12" xfId="0" applyFill="1" applyBorder="1" applyAlignment="1">
      <alignment/>
    </xf>
    <xf numFmtId="0" fontId="11" fillId="5" borderId="4" xfId="0" applyFont="1" applyFill="1" applyBorder="1" applyAlignment="1">
      <alignment/>
    </xf>
    <xf numFmtId="0" fontId="0" fillId="5" borderId="2" xfId="0" applyFill="1" applyBorder="1" applyAlignment="1">
      <alignment/>
    </xf>
    <xf numFmtId="0" fontId="0" fillId="6" borderId="6" xfId="0" applyFill="1" applyBorder="1" applyAlignment="1">
      <alignment/>
    </xf>
    <xf numFmtId="0" fontId="0" fillId="6" borderId="7" xfId="0" applyFill="1" applyBorder="1" applyAlignment="1">
      <alignment/>
    </xf>
    <xf numFmtId="0" fontId="0" fillId="6" borderId="9" xfId="0" applyFill="1" applyBorder="1" applyAlignment="1">
      <alignment/>
    </xf>
    <xf numFmtId="0" fontId="0" fillId="6" borderId="5" xfId="0" applyFill="1" applyBorder="1" applyAlignment="1">
      <alignment/>
    </xf>
    <xf numFmtId="0" fontId="0" fillId="6" borderId="0" xfId="0" applyFill="1" applyBorder="1" applyAlignment="1">
      <alignment/>
    </xf>
    <xf numFmtId="0" fontId="5" fillId="6" borderId="4" xfId="0" applyFont="1" applyFill="1" applyBorder="1" applyAlignment="1">
      <alignment horizontal="center" vertical="justify"/>
    </xf>
    <xf numFmtId="0" fontId="0" fillId="5" borderId="0" xfId="0" applyFill="1" applyBorder="1" applyAlignment="1">
      <alignment/>
    </xf>
    <xf numFmtId="0" fontId="0" fillId="5" borderId="8" xfId="0" applyFill="1" applyBorder="1" applyAlignment="1">
      <alignment/>
    </xf>
    <xf numFmtId="0" fontId="0" fillId="6" borderId="8" xfId="0" applyFill="1" applyBorder="1" applyAlignment="1">
      <alignment/>
    </xf>
    <xf numFmtId="0" fontId="0" fillId="4" borderId="6" xfId="0" applyFill="1" applyBorder="1" applyAlignment="1">
      <alignment horizontal="center"/>
    </xf>
    <xf numFmtId="0" fontId="0" fillId="7" borderId="6" xfId="0" applyFill="1" applyBorder="1" applyAlignment="1">
      <alignment horizontal="center"/>
    </xf>
    <xf numFmtId="0" fontId="0" fillId="7" borderId="7" xfId="0" applyFill="1" applyBorder="1" applyAlignment="1">
      <alignment/>
    </xf>
    <xf numFmtId="0" fontId="0" fillId="7" borderId="9" xfId="0" applyFill="1" applyBorder="1" applyAlignment="1">
      <alignment horizontal="center"/>
    </xf>
    <xf numFmtId="0" fontId="0" fillId="7" borderId="5" xfId="0" applyFill="1" applyBorder="1" applyAlignment="1">
      <alignment/>
    </xf>
    <xf numFmtId="0" fontId="0" fillId="7" borderId="8" xfId="0" applyFill="1" applyBorder="1" applyAlignment="1">
      <alignment/>
    </xf>
    <xf numFmtId="0" fontId="0" fillId="7" borderId="9" xfId="0" applyFill="1" applyBorder="1" applyAlignment="1">
      <alignment/>
    </xf>
    <xf numFmtId="0" fontId="11" fillId="7" borderId="4" xfId="0" applyFont="1" applyFill="1" applyBorder="1" applyAlignment="1">
      <alignment/>
    </xf>
    <xf numFmtId="0" fontId="0" fillId="7" borderId="0" xfId="0" applyFill="1" applyBorder="1" applyAlignment="1">
      <alignment/>
    </xf>
    <xf numFmtId="0" fontId="0" fillId="6" borderId="6" xfId="0" applyFill="1" applyBorder="1" applyAlignment="1">
      <alignment horizontal="center"/>
    </xf>
    <xf numFmtId="0" fontId="0" fillId="6" borderId="7" xfId="0" applyFill="1" applyBorder="1" applyAlignment="1">
      <alignment horizontal="center"/>
    </xf>
    <xf numFmtId="0" fontId="0" fillId="6" borderId="0" xfId="0" applyFill="1" applyBorder="1" applyAlignment="1" quotePrefix="1">
      <alignment horizontal="center"/>
    </xf>
    <xf numFmtId="0" fontId="0" fillId="6" borderId="5" xfId="0" applyFill="1" applyBorder="1" applyAlignment="1" quotePrefix="1">
      <alignment horizontal="center"/>
    </xf>
    <xf numFmtId="0" fontId="0" fillId="4" borderId="5" xfId="0" applyFill="1" applyBorder="1" applyAlignment="1">
      <alignment horizontal="center"/>
    </xf>
    <xf numFmtId="0" fontId="0" fillId="7" borderId="7" xfId="0" applyFill="1" applyBorder="1" applyAlignment="1">
      <alignment horizontal="center"/>
    </xf>
    <xf numFmtId="0" fontId="0" fillId="7" borderId="5" xfId="0" applyFill="1" applyBorder="1" applyAlignment="1">
      <alignment horizontal="center"/>
    </xf>
    <xf numFmtId="0" fontId="11" fillId="7" borderId="4" xfId="0" applyFont="1" applyFill="1" applyBorder="1" applyAlignment="1">
      <alignment horizontal="center"/>
    </xf>
    <xf numFmtId="0" fontId="5" fillId="5" borderId="4" xfId="0" applyFont="1" applyFill="1" applyBorder="1" applyAlignment="1">
      <alignment horizontal="center" vertical="justify"/>
    </xf>
    <xf numFmtId="0" fontId="0" fillId="4" borderId="0" xfId="0" applyNumberFormat="1" applyFill="1" applyBorder="1" applyAlignment="1">
      <alignment/>
    </xf>
    <xf numFmtId="0" fontId="0" fillId="4" borderId="18" xfId="0" applyFill="1" applyBorder="1" applyAlignment="1">
      <alignment/>
    </xf>
    <xf numFmtId="0" fontId="0" fillId="4" borderId="0" xfId="0" applyNumberFormat="1" applyFill="1" applyBorder="1" applyAlignment="1">
      <alignment horizontal="centerContinuous" wrapText="1"/>
    </xf>
    <xf numFmtId="0" fontId="0" fillId="4" borderId="0" xfId="0" applyFill="1" applyBorder="1" applyAlignment="1">
      <alignment horizontal="centerContinuous"/>
    </xf>
    <xf numFmtId="0" fontId="0" fillId="4" borderId="6" xfId="0" applyNumberFormat="1" applyFont="1" applyFill="1" applyBorder="1" applyAlignment="1">
      <alignment horizontal="center"/>
    </xf>
    <xf numFmtId="0" fontId="0" fillId="4" borderId="2" xfId="0" applyNumberFormat="1" applyFont="1" applyFill="1" applyBorder="1" applyAlignment="1">
      <alignment horizontal="center"/>
    </xf>
    <xf numFmtId="0" fontId="0" fillId="4" borderId="10" xfId="0" applyNumberFormat="1" applyFill="1" applyBorder="1" applyAlignment="1">
      <alignment horizontal="centerContinuous" wrapText="1"/>
    </xf>
    <xf numFmtId="0" fontId="0" fillId="4" borderId="11" xfId="0" applyFill="1" applyBorder="1" applyAlignment="1">
      <alignment horizontal="centerContinuous"/>
    </xf>
    <xf numFmtId="0" fontId="0" fillId="4" borderId="11" xfId="0" applyNumberFormat="1" applyFill="1" applyBorder="1" applyAlignment="1">
      <alignment/>
    </xf>
    <xf numFmtId="0" fontId="1" fillId="4" borderId="11" xfId="0" applyNumberFormat="1" applyFont="1" applyFill="1" applyBorder="1" applyAlignment="1">
      <alignment/>
    </xf>
    <xf numFmtId="0" fontId="13" fillId="4" borderId="9" xfId="0" applyNumberFormat="1" applyFont="1" applyFill="1" applyBorder="1" applyAlignment="1">
      <alignment horizontal="center" vertical="top"/>
    </xf>
    <xf numFmtId="0" fontId="13" fillId="4" borderId="1" xfId="0" applyNumberFormat="1" applyFont="1" applyFill="1" applyBorder="1" applyAlignment="1">
      <alignment horizontal="center" vertical="top"/>
    </xf>
    <xf numFmtId="0" fontId="0" fillId="4" borderId="6" xfId="0" applyFill="1" applyBorder="1" applyAlignment="1">
      <alignment horizontal="centerContinuous"/>
    </xf>
    <xf numFmtId="0" fontId="0" fillId="4" borderId="3" xfId="0" applyFill="1" applyBorder="1" applyAlignment="1">
      <alignment horizontal="centerContinuous"/>
    </xf>
    <xf numFmtId="0" fontId="0" fillId="4" borderId="6" xfId="0" applyNumberFormat="1" applyFill="1" applyBorder="1" applyAlignment="1">
      <alignment/>
    </xf>
    <xf numFmtId="0" fontId="0" fillId="4" borderId="2" xfId="0" applyNumberFormat="1" applyFill="1" applyBorder="1" applyAlignment="1">
      <alignment/>
    </xf>
    <xf numFmtId="0" fontId="13" fillId="4" borderId="8" xfId="0" applyNumberFormat="1" applyFont="1" applyFill="1" applyBorder="1" applyAlignment="1">
      <alignment horizontal="center" vertical="top"/>
    </xf>
    <xf numFmtId="0" fontId="12" fillId="4" borderId="19" xfId="0" applyNumberFormat="1" applyFont="1" applyFill="1" applyBorder="1" applyAlignment="1">
      <alignment/>
    </xf>
    <xf numFmtId="0" fontId="0" fillId="4" borderId="18" xfId="0" applyFill="1" applyBorder="1" applyAlignment="1">
      <alignment horizontal="right"/>
    </xf>
    <xf numFmtId="0" fontId="0" fillId="4" borderId="20" xfId="0" applyFill="1" applyBorder="1" applyAlignment="1">
      <alignment horizontal="right"/>
    </xf>
    <xf numFmtId="0" fontId="0" fillId="4" borderId="20" xfId="0" applyFill="1" applyBorder="1" applyAlignment="1">
      <alignment/>
    </xf>
    <xf numFmtId="0" fontId="0" fillId="4" borderId="21" xfId="0" applyFill="1" applyBorder="1" applyAlignment="1">
      <alignment horizontal="center"/>
    </xf>
    <xf numFmtId="0" fontId="0" fillId="4" borderId="20" xfId="0" applyFill="1" applyBorder="1" applyAlignment="1">
      <alignment horizontal="center"/>
    </xf>
    <xf numFmtId="167" fontId="0" fillId="4" borderId="22" xfId="0" applyNumberFormat="1" applyFill="1" applyBorder="1" applyAlignment="1">
      <alignment horizontal="center"/>
    </xf>
    <xf numFmtId="167" fontId="0" fillId="4" borderId="23" xfId="0" applyNumberFormat="1" applyFill="1" applyBorder="1" applyAlignment="1">
      <alignment horizontal="center"/>
    </xf>
    <xf numFmtId="167" fontId="0" fillId="4" borderId="24" xfId="0" applyNumberFormat="1" applyFill="1" applyBorder="1" applyAlignment="1">
      <alignment horizontal="center"/>
    </xf>
    <xf numFmtId="167" fontId="0" fillId="4" borderId="19" xfId="0" applyNumberFormat="1" applyFill="1" applyBorder="1" applyAlignment="1">
      <alignment horizontal="center"/>
    </xf>
    <xf numFmtId="0" fontId="0" fillId="4" borderId="25" xfId="0" applyFill="1" applyBorder="1" applyAlignment="1">
      <alignment horizontal="centerContinuous"/>
    </xf>
    <xf numFmtId="0" fontId="0" fillId="4" borderId="26" xfId="0" applyFill="1" applyBorder="1" applyAlignment="1">
      <alignment/>
    </xf>
    <xf numFmtId="0" fontId="0" fillId="4" borderId="25" xfId="0" applyFill="1" applyBorder="1" applyAlignment="1">
      <alignment/>
    </xf>
    <xf numFmtId="0" fontId="0" fillId="4" borderId="27" xfId="0" applyFill="1" applyBorder="1" applyAlignment="1">
      <alignment/>
    </xf>
    <xf numFmtId="0" fontId="0" fillId="4" borderId="19" xfId="0" applyFill="1" applyBorder="1" applyAlignment="1">
      <alignment/>
    </xf>
    <xf numFmtId="0" fontId="12" fillId="4" borderId="28" xfId="0" applyNumberFormat="1" applyFont="1" applyFill="1" applyBorder="1" applyAlignment="1">
      <alignment/>
    </xf>
    <xf numFmtId="0" fontId="0" fillId="4" borderId="28" xfId="0" applyFill="1" applyBorder="1" applyAlignment="1">
      <alignment/>
    </xf>
    <xf numFmtId="0" fontId="0" fillId="4" borderId="29" xfId="0" applyFill="1" applyBorder="1" applyAlignment="1">
      <alignment/>
    </xf>
    <xf numFmtId="165" fontId="5" fillId="4" borderId="0" xfId="0" applyNumberFormat="1" applyFont="1" applyFill="1" applyBorder="1" applyAlignment="1">
      <alignment horizontal="center"/>
    </xf>
    <xf numFmtId="0" fontId="0" fillId="4" borderId="0" xfId="0" applyFill="1" applyBorder="1" applyAlignment="1">
      <alignment horizontal="right"/>
    </xf>
    <xf numFmtId="0" fontId="7" fillId="4" borderId="16" xfId="0" applyFont="1" applyFill="1" applyBorder="1" applyAlignment="1">
      <alignment horizontal="left"/>
    </xf>
    <xf numFmtId="0" fontId="5" fillId="4" borderId="0" xfId="0" applyFont="1" applyFill="1" applyBorder="1" applyAlignment="1">
      <alignment horizontal="center"/>
    </xf>
    <xf numFmtId="0" fontId="0" fillId="4" borderId="30" xfId="0" applyFill="1" applyBorder="1" applyAlignment="1">
      <alignment horizontal="center"/>
    </xf>
    <xf numFmtId="0" fontId="0" fillId="4" borderId="31" xfId="0" applyFill="1" applyBorder="1" applyAlignment="1">
      <alignment/>
    </xf>
    <xf numFmtId="0" fontId="8" fillId="4" borderId="13" xfId="0" applyFont="1" applyFill="1" applyBorder="1" applyAlignment="1">
      <alignment horizontal="centerContinuous"/>
    </xf>
    <xf numFmtId="0" fontId="0" fillId="4" borderId="32" xfId="0" applyFill="1" applyBorder="1" applyAlignment="1">
      <alignment horizontal="centerContinuous"/>
    </xf>
    <xf numFmtId="0" fontId="9" fillId="4" borderId="0" xfId="0" applyNumberFormat="1" applyFont="1" applyFill="1" applyBorder="1" applyAlignment="1">
      <alignment/>
    </xf>
    <xf numFmtId="0" fontId="7" fillId="4" borderId="0" xfId="0" applyFont="1" applyFill="1" applyBorder="1" applyAlignment="1">
      <alignment horizontal="left"/>
    </xf>
    <xf numFmtId="0" fontId="0" fillId="4" borderId="15" xfId="0" applyFill="1" applyBorder="1" applyAlignment="1">
      <alignment horizontal="center"/>
    </xf>
    <xf numFmtId="0" fontId="7" fillId="4" borderId="0" xfId="0" applyFont="1" applyFill="1" applyBorder="1" applyAlignment="1">
      <alignment/>
    </xf>
    <xf numFmtId="0" fontId="0" fillId="4" borderId="0" xfId="0" applyFill="1" applyBorder="1" applyAlignment="1">
      <alignment horizontal="left"/>
    </xf>
    <xf numFmtId="0" fontId="0" fillId="4" borderId="15" xfId="0" applyFill="1" applyBorder="1" applyAlignment="1">
      <alignment horizontal="centerContinuous"/>
    </xf>
    <xf numFmtId="0" fontId="0" fillId="4" borderId="15" xfId="0" applyFill="1" applyBorder="1" applyAlignment="1">
      <alignment/>
    </xf>
    <xf numFmtId="0" fontId="0" fillId="4" borderId="10" xfId="0" applyFill="1" applyBorder="1" applyAlignment="1">
      <alignment horizontal="center"/>
    </xf>
    <xf numFmtId="0" fontId="0" fillId="4" borderId="17" xfId="0" applyFill="1" applyBorder="1" applyAlignment="1">
      <alignment horizontal="center"/>
    </xf>
    <xf numFmtId="1" fontId="9" fillId="4" borderId="12" xfId="0" applyNumberFormat="1" applyFont="1" applyFill="1" applyBorder="1" applyAlignment="1">
      <alignment horizontal="center"/>
    </xf>
    <xf numFmtId="0" fontId="9" fillId="4" borderId="12" xfId="0" applyFont="1" applyFill="1" applyBorder="1" applyAlignment="1">
      <alignment horizontal="center"/>
    </xf>
    <xf numFmtId="0" fontId="9" fillId="4" borderId="4" xfId="0" applyFont="1" applyFill="1" applyBorder="1" applyAlignment="1">
      <alignment horizontal="center"/>
    </xf>
    <xf numFmtId="1" fontId="0" fillId="4" borderId="4" xfId="0" applyNumberFormat="1" applyFill="1" applyBorder="1" applyAlignment="1">
      <alignment horizontal="center"/>
    </xf>
    <xf numFmtId="167" fontId="0" fillId="4" borderId="4" xfId="0" applyNumberFormat="1" applyFill="1" applyBorder="1" applyAlignment="1">
      <alignment horizontal="center"/>
    </xf>
    <xf numFmtId="167" fontId="0" fillId="4" borderId="0" xfId="0" applyNumberFormat="1" applyFill="1" applyBorder="1" applyAlignment="1">
      <alignment horizontal="center"/>
    </xf>
    <xf numFmtId="167" fontId="0" fillId="4" borderId="14" xfId="0" applyNumberFormat="1" applyFill="1" applyBorder="1" applyAlignment="1">
      <alignment horizontal="center"/>
    </xf>
    <xf numFmtId="167" fontId="0" fillId="4" borderId="33" xfId="0" applyNumberFormat="1" applyFill="1" applyBorder="1" applyAlignment="1">
      <alignment horizontal="center"/>
    </xf>
    <xf numFmtId="0" fontId="0" fillId="4" borderId="34" xfId="0" applyFill="1" applyBorder="1" applyAlignment="1">
      <alignment/>
    </xf>
    <xf numFmtId="167" fontId="0" fillId="4" borderId="4" xfId="0" applyNumberFormat="1" applyFill="1" applyBorder="1" applyAlignment="1" quotePrefix="1">
      <alignment horizontal="center"/>
    </xf>
    <xf numFmtId="1" fontId="0" fillId="4" borderId="14" xfId="0" applyNumberFormat="1" applyFill="1" applyBorder="1" applyAlignment="1">
      <alignment horizontal="center"/>
    </xf>
    <xf numFmtId="1" fontId="0" fillId="4" borderId="28" xfId="0" applyNumberFormat="1" applyFill="1" applyBorder="1" applyAlignment="1">
      <alignment horizontal="center"/>
    </xf>
    <xf numFmtId="167" fontId="0" fillId="4" borderId="28" xfId="0" applyNumberFormat="1" applyFill="1" applyBorder="1" applyAlignment="1">
      <alignment horizontal="center"/>
    </xf>
    <xf numFmtId="0" fontId="9" fillId="4" borderId="0" xfId="0" applyFont="1" applyFill="1" applyBorder="1" applyAlignment="1">
      <alignment horizontal="left"/>
    </xf>
    <xf numFmtId="0" fontId="1" fillId="4" borderId="0" xfId="0" applyFont="1" applyFill="1" applyBorder="1" applyAlignment="1">
      <alignment horizontal="center"/>
    </xf>
    <xf numFmtId="0" fontId="9" fillId="4" borderId="0" xfId="0" applyFont="1" applyFill="1" applyBorder="1" applyAlignment="1">
      <alignment horizontal="left"/>
    </xf>
    <xf numFmtId="0" fontId="8" fillId="4" borderId="0" xfId="0" applyFont="1" applyFill="1" applyBorder="1" applyAlignment="1">
      <alignment horizontal="center"/>
    </xf>
    <xf numFmtId="0" fontId="7" fillId="4" borderId="0" xfId="0" applyFont="1" applyFill="1" applyBorder="1" applyAlignment="1">
      <alignment/>
    </xf>
    <xf numFmtId="0" fontId="0" fillId="4" borderId="7" xfId="0" applyFill="1" applyBorder="1" applyAlignment="1">
      <alignment horizontal="centerContinuous"/>
    </xf>
    <xf numFmtId="0" fontId="0" fillId="4" borderId="30" xfId="0" applyFill="1" applyBorder="1" applyAlignment="1">
      <alignment/>
    </xf>
    <xf numFmtId="0" fontId="0" fillId="4" borderId="5" xfId="0" applyFill="1" applyBorder="1" applyAlignment="1">
      <alignment horizontal="left"/>
    </xf>
    <xf numFmtId="0" fontId="0" fillId="4" borderId="31" xfId="0" applyFill="1" applyBorder="1" applyAlignment="1">
      <alignment horizontal="center"/>
    </xf>
    <xf numFmtId="0" fontId="8" fillId="4" borderId="7" xfId="0" applyFont="1" applyFill="1" applyBorder="1" applyAlignment="1">
      <alignment/>
    </xf>
    <xf numFmtId="0" fontId="0" fillId="4" borderId="33" xfId="0" applyFill="1" applyBorder="1" applyAlignment="1">
      <alignment/>
    </xf>
    <xf numFmtId="0" fontId="9" fillId="4" borderId="0" xfId="0" applyFont="1" applyFill="1" applyBorder="1" applyAlignment="1">
      <alignment/>
    </xf>
    <xf numFmtId="0" fontId="0" fillId="4" borderId="8" xfId="0" applyFill="1" applyBorder="1" applyAlignment="1" quotePrefix="1">
      <alignment horizontal="center"/>
    </xf>
    <xf numFmtId="0" fontId="0" fillId="4" borderId="0" xfId="0" applyFont="1" applyFill="1" applyBorder="1" applyAlignment="1">
      <alignment/>
    </xf>
    <xf numFmtId="0" fontId="9" fillId="4" borderId="0" xfId="0" applyFont="1" applyFill="1" applyBorder="1" applyAlignment="1">
      <alignment horizontal="center"/>
    </xf>
    <xf numFmtId="0" fontId="9" fillId="4" borderId="8" xfId="0" applyFont="1" applyFill="1" applyBorder="1" applyAlignment="1" quotePrefix="1">
      <alignment horizontal="center"/>
    </xf>
    <xf numFmtId="0" fontId="0" fillId="4" borderId="35" xfId="0" applyFill="1" applyBorder="1" applyAlignment="1">
      <alignment horizontal="center"/>
    </xf>
    <xf numFmtId="0" fontId="0" fillId="4" borderId="33" xfId="0" applyFont="1" applyFill="1" applyBorder="1" applyAlignment="1">
      <alignment/>
    </xf>
    <xf numFmtId="0" fontId="0" fillId="4" borderId="28" xfId="0" applyFill="1" applyBorder="1" applyAlignment="1">
      <alignment horizontal="center"/>
    </xf>
    <xf numFmtId="0" fontId="0" fillId="4" borderId="28" xfId="0" applyFont="1" applyFill="1" applyBorder="1" applyAlignment="1">
      <alignment/>
    </xf>
    <xf numFmtId="0" fontId="0" fillId="4" borderId="33" xfId="0" applyFill="1" applyBorder="1" applyAlignment="1">
      <alignment horizontal="center"/>
    </xf>
    <xf numFmtId="0" fontId="9" fillId="4" borderId="33" xfId="0" applyFont="1" applyFill="1" applyBorder="1" applyAlignment="1">
      <alignment horizontal="center"/>
    </xf>
    <xf numFmtId="0" fontId="0" fillId="4" borderId="34" xfId="0" applyFill="1" applyBorder="1" applyAlignment="1">
      <alignment horizontal="center"/>
    </xf>
    <xf numFmtId="0" fontId="9" fillId="4" borderId="28" xfId="0" applyFont="1" applyFill="1" applyBorder="1" applyAlignment="1">
      <alignment horizontal="center"/>
    </xf>
    <xf numFmtId="0" fontId="0" fillId="4" borderId="29" xfId="0" applyFill="1" applyBorder="1" applyAlignment="1">
      <alignment horizontal="center"/>
    </xf>
    <xf numFmtId="0" fontId="10" fillId="4" borderId="0" xfId="0" applyFont="1" applyFill="1" applyBorder="1" applyAlignment="1">
      <alignment horizontal="center"/>
    </xf>
    <xf numFmtId="0" fontId="7" fillId="4" borderId="0" xfId="0" applyFont="1" applyFill="1" applyBorder="1" applyAlignment="1">
      <alignment horizontal="center"/>
    </xf>
    <xf numFmtId="0" fontId="7" fillId="4" borderId="0" xfId="0" applyFont="1" applyFill="1" applyBorder="1" applyAlignment="1">
      <alignment horizontal="center"/>
    </xf>
    <xf numFmtId="0" fontId="9" fillId="4" borderId="15" xfId="0" applyFont="1" applyFill="1" applyBorder="1" applyAlignment="1">
      <alignment horizontal="center"/>
    </xf>
    <xf numFmtId="0" fontId="0" fillId="3" borderId="36" xfId="19" applyFill="1" applyBorder="1" applyAlignment="1">
      <alignment horizontal="center" vertical="top" wrapText="1"/>
      <protection/>
    </xf>
    <xf numFmtId="0" fontId="0" fillId="3" borderId="37" xfId="19" applyFill="1" applyBorder="1" applyAlignment="1">
      <alignment horizontal="center" vertical="top" wrapText="1"/>
      <protection/>
    </xf>
    <xf numFmtId="0" fontId="0" fillId="3" borderId="38" xfId="19" applyFill="1" applyBorder="1" applyAlignment="1">
      <alignment horizontal="center" vertical="top" wrapText="1"/>
      <protection/>
    </xf>
    <xf numFmtId="0" fontId="0" fillId="3" borderId="39" xfId="19" applyFill="1" applyBorder="1" applyAlignment="1">
      <alignment horizontal="center" vertical="top" wrapText="1"/>
      <protection/>
    </xf>
    <xf numFmtId="0" fontId="0" fillId="3" borderId="0" xfId="19" applyFill="1" applyBorder="1" applyAlignment="1">
      <alignment horizontal="center" vertical="top" wrapText="1"/>
      <protection/>
    </xf>
    <xf numFmtId="0" fontId="0" fillId="3" borderId="40" xfId="19" applyFill="1" applyBorder="1" applyAlignment="1">
      <alignment horizontal="center" vertical="top" wrapText="1"/>
      <protection/>
    </xf>
    <xf numFmtId="0" fontId="0" fillId="3" borderId="41" xfId="19" applyFill="1" applyBorder="1" applyAlignment="1">
      <alignment horizontal="center" vertical="top" wrapText="1"/>
      <protection/>
    </xf>
    <xf numFmtId="0" fontId="0" fillId="3" borderId="42" xfId="19" applyFill="1" applyBorder="1" applyAlignment="1">
      <alignment horizontal="center" vertical="top" wrapText="1"/>
      <protection/>
    </xf>
    <xf numFmtId="0" fontId="0" fillId="3" borderId="43" xfId="19" applyFill="1" applyBorder="1" applyAlignment="1">
      <alignment horizontal="center" vertical="top" wrapText="1"/>
      <protection/>
    </xf>
    <xf numFmtId="0" fontId="0" fillId="0" borderId="44" xfId="0" applyNumberFormat="1" applyFill="1" applyBorder="1" applyAlignment="1">
      <alignment horizontal="center"/>
    </xf>
    <xf numFmtId="0" fontId="0" fillId="0" borderId="45" xfId="0" applyNumberFormat="1" applyFill="1" applyBorder="1" applyAlignment="1">
      <alignment horizontal="center"/>
    </xf>
    <xf numFmtId="0" fontId="0" fillId="0" borderId="28" xfId="0" applyNumberFormat="1" applyFill="1" applyBorder="1" applyAlignment="1">
      <alignment horizontal="left"/>
    </xf>
    <xf numFmtId="0" fontId="0" fillId="0" borderId="28" xfId="0" applyNumberFormat="1" applyFill="1" applyBorder="1" applyAlignment="1">
      <alignment/>
    </xf>
    <xf numFmtId="0" fontId="6" fillId="0" borderId="29" xfId="0" applyNumberFormat="1" applyFont="1" applyFill="1" applyBorder="1" applyAlignment="1">
      <alignment horizontal="center"/>
    </xf>
    <xf numFmtId="0" fontId="6" fillId="0" borderId="0" xfId="0" applyNumberFormat="1" applyFont="1" applyFill="1" applyAlignment="1">
      <alignment horizontal="center"/>
    </xf>
    <xf numFmtId="0" fontId="0" fillId="0" borderId="0" xfId="0" applyNumberFormat="1" applyFill="1" applyAlignment="1">
      <alignment/>
    </xf>
    <xf numFmtId="0" fontId="0" fillId="0" borderId="18" xfId="0" applyFill="1" applyBorder="1" applyAlignment="1">
      <alignment/>
    </xf>
    <xf numFmtId="0" fontId="0" fillId="0" borderId="0" xfId="0" applyFill="1" applyBorder="1" applyAlignment="1">
      <alignment/>
    </xf>
    <xf numFmtId="0" fontId="0" fillId="0" borderId="0" xfId="0" applyNumberFormat="1" applyFill="1" applyBorder="1" applyAlignment="1">
      <alignment/>
    </xf>
    <xf numFmtId="0" fontId="0" fillId="0" borderId="15" xfId="0" applyNumberFormat="1" applyFill="1" applyBorder="1" applyAlignment="1">
      <alignment horizontal="center"/>
    </xf>
    <xf numFmtId="0" fontId="0" fillId="0" borderId="0" xfId="0" applyNumberFormat="1" applyFill="1" applyAlignment="1">
      <alignment horizontal="center"/>
    </xf>
    <xf numFmtId="0" fontId="0" fillId="0" borderId="18" xfId="0" applyNumberFormat="1" applyFill="1" applyBorder="1" applyAlignment="1">
      <alignment/>
    </xf>
    <xf numFmtId="0" fontId="13" fillId="0" borderId="0" xfId="0" applyNumberFormat="1" applyFont="1" applyFill="1" applyBorder="1" applyAlignment="1">
      <alignment horizontal="right"/>
    </xf>
    <xf numFmtId="0" fontId="13" fillId="0" borderId="0" xfId="0" applyNumberFormat="1" applyFont="1" applyFill="1" applyBorder="1" applyAlignment="1" quotePrefix="1">
      <alignment horizontal="center"/>
    </xf>
    <xf numFmtId="0" fontId="13" fillId="0" borderId="0" xfId="0" applyNumberFormat="1" applyFont="1" applyFill="1" applyBorder="1" applyAlignment="1">
      <alignment horizontal="center"/>
    </xf>
    <xf numFmtId="0" fontId="6" fillId="0" borderId="0" xfId="0" applyNumberFormat="1" applyFont="1" applyFill="1" applyBorder="1" applyAlignment="1">
      <alignment horizontal="right" vertical="top"/>
    </xf>
    <xf numFmtId="0" fontId="6" fillId="0" borderId="0" xfId="0" applyNumberFormat="1" applyFont="1" applyFill="1" applyBorder="1" applyAlignment="1">
      <alignment horizontal="center" vertical="top"/>
    </xf>
    <xf numFmtId="0" fontId="6" fillId="0" borderId="0" xfId="0" applyNumberFormat="1" applyFont="1" applyFill="1" applyBorder="1" applyAlignment="1" quotePrefix="1">
      <alignment horizontal="center" vertical="top"/>
    </xf>
    <xf numFmtId="0" fontId="11" fillId="0" borderId="4" xfId="0" applyNumberFormat="1" applyFont="1" applyFill="1" applyBorder="1" applyAlignment="1">
      <alignment horizontal="center"/>
    </xf>
    <xf numFmtId="0" fontId="11" fillId="0" borderId="4" xfId="0" applyNumberFormat="1" applyFont="1" applyFill="1" applyBorder="1" applyAlignment="1" quotePrefix="1">
      <alignment horizontal="center"/>
    </xf>
    <xf numFmtId="0" fontId="5" fillId="0" borderId="4" xfId="0" applyNumberFormat="1" applyFont="1" applyFill="1" applyBorder="1" applyAlignment="1">
      <alignment horizontal="center"/>
    </xf>
    <xf numFmtId="0" fontId="0" fillId="0" borderId="15" xfId="0" applyNumberFormat="1" applyFill="1" applyBorder="1" applyAlignment="1">
      <alignment/>
    </xf>
    <xf numFmtId="0" fontId="10" fillId="0" borderId="20" xfId="0" applyNumberFormat="1"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0" xfId="0" applyNumberFormat="1" applyFill="1" applyBorder="1" applyAlignment="1">
      <alignment horizontal="centerContinuous" wrapText="1"/>
    </xf>
    <xf numFmtId="0" fontId="0" fillId="0" borderId="6" xfId="0" applyNumberFormat="1" applyFill="1" applyBorder="1" applyAlignment="1">
      <alignment/>
    </xf>
    <xf numFmtId="0" fontId="0" fillId="0" borderId="10" xfId="0" applyNumberFormat="1" applyFill="1" applyBorder="1" applyAlignment="1">
      <alignment horizontal="center"/>
    </xf>
    <xf numFmtId="0" fontId="0" fillId="0" borderId="16" xfId="0" applyNumberFormat="1" applyFill="1" applyBorder="1" applyAlignment="1">
      <alignment/>
    </xf>
    <xf numFmtId="0" fontId="0" fillId="0" borderId="17" xfId="0" applyNumberFormat="1" applyFill="1" applyBorder="1" applyAlignment="1">
      <alignment/>
    </xf>
    <xf numFmtId="0" fontId="0" fillId="0" borderId="6" xfId="0" applyNumberFormat="1" applyFont="1" applyFill="1" applyBorder="1" applyAlignment="1">
      <alignment horizontal="center"/>
    </xf>
    <xf numFmtId="0" fontId="0" fillId="0" borderId="2" xfId="0" applyNumberFormat="1" applyFont="1" applyFill="1" applyBorder="1" applyAlignment="1">
      <alignment horizontal="center"/>
    </xf>
    <xf numFmtId="0" fontId="0" fillId="0" borderId="11" xfId="0" applyNumberFormat="1" applyFont="1" applyFill="1" applyBorder="1" applyAlignment="1">
      <alignment horizontal="center"/>
    </xf>
    <xf numFmtId="0" fontId="0" fillId="0" borderId="11" xfId="0" applyNumberFormat="1" applyFill="1" applyBorder="1" applyAlignment="1">
      <alignment/>
    </xf>
    <xf numFmtId="0" fontId="1" fillId="0" borderId="20" xfId="0" applyNumberFormat="1" applyFont="1" applyFill="1" applyBorder="1" applyAlignment="1">
      <alignment/>
    </xf>
    <xf numFmtId="0" fontId="11" fillId="0" borderId="12" xfId="0" applyNumberFormat="1" applyFont="1" applyFill="1" applyBorder="1" applyAlignment="1" quotePrefix="1">
      <alignment horizontal="center"/>
    </xf>
    <xf numFmtId="0" fontId="0" fillId="0" borderId="8" xfId="0" applyNumberFormat="1" applyFont="1" applyFill="1" applyBorder="1" applyAlignment="1">
      <alignment horizontal="center"/>
    </xf>
    <xf numFmtId="0" fontId="11" fillId="0" borderId="1" xfId="0" applyNumberFormat="1" applyFont="1" applyFill="1" applyBorder="1" applyAlignment="1" quotePrefix="1">
      <alignment horizontal="center"/>
    </xf>
    <xf numFmtId="0" fontId="8" fillId="0" borderId="20" xfId="0" applyNumberFormat="1" applyFont="1" applyFill="1" applyBorder="1" applyAlignment="1">
      <alignment/>
    </xf>
    <xf numFmtId="0" fontId="7" fillId="0" borderId="16" xfId="0" applyNumberFormat="1" applyFont="1" applyFill="1" applyBorder="1" applyAlignment="1">
      <alignment/>
    </xf>
    <xf numFmtId="0" fontId="5" fillId="0" borderId="12" xfId="0" applyNumberFormat="1" applyFont="1" applyFill="1" applyBorder="1" applyAlignment="1" quotePrefix="1">
      <alignment horizontal="center"/>
    </xf>
    <xf numFmtId="0" fontId="0" fillId="0" borderId="16" xfId="0" applyNumberFormat="1" applyFill="1" applyBorder="1" applyAlignment="1">
      <alignment horizontal="centerContinuous" vertical="center" wrapText="1"/>
    </xf>
    <xf numFmtId="0" fontId="0" fillId="0" borderId="17" xfId="0" applyNumberFormat="1" applyFill="1" applyBorder="1" applyAlignment="1">
      <alignment horizontal="centerContinuous" wrapText="1"/>
    </xf>
    <xf numFmtId="0" fontId="0" fillId="0" borderId="3" xfId="0" applyNumberFormat="1" applyFont="1" applyFill="1" applyBorder="1" applyAlignment="1">
      <alignment horizontal="center"/>
    </xf>
    <xf numFmtId="0" fontId="1" fillId="0" borderId="11" xfId="0" applyNumberFormat="1" applyFont="1" applyFill="1" applyBorder="1" applyAlignment="1">
      <alignment/>
    </xf>
    <xf numFmtId="0" fontId="10" fillId="0" borderId="20" xfId="0" applyNumberFormat="1" applyFont="1" applyFill="1" applyBorder="1" applyAlignment="1">
      <alignment vertical="center"/>
    </xf>
    <xf numFmtId="0" fontId="11" fillId="0" borderId="4" xfId="0" applyNumberFormat="1" applyFont="1" applyFill="1" applyBorder="1" applyAlignment="1" quotePrefix="1">
      <alignment horizontal="centerContinuous"/>
    </xf>
    <xf numFmtId="0" fontId="13" fillId="0" borderId="9" xfId="0" applyNumberFormat="1" applyFont="1" applyFill="1" applyBorder="1" applyAlignment="1">
      <alignment horizontal="center" vertical="top"/>
    </xf>
    <xf numFmtId="0" fontId="13" fillId="0" borderId="1" xfId="0" applyNumberFormat="1" applyFont="1" applyFill="1" applyBorder="1" applyAlignment="1">
      <alignment horizontal="center" vertical="top"/>
    </xf>
    <xf numFmtId="0" fontId="13" fillId="0" borderId="11" xfId="0" applyNumberFormat="1" applyFont="1" applyFill="1" applyBorder="1" applyAlignment="1">
      <alignment horizontal="center" vertical="top"/>
    </xf>
    <xf numFmtId="0" fontId="0" fillId="0" borderId="11" xfId="0" applyFill="1" applyBorder="1" applyAlignment="1">
      <alignment horizontal="centerContinuous"/>
    </xf>
    <xf numFmtId="0" fontId="0" fillId="0" borderId="7" xfId="0" applyNumberFormat="1" applyFill="1" applyBorder="1" applyAlignment="1">
      <alignment/>
    </xf>
    <xf numFmtId="0" fontId="0" fillId="0" borderId="3" xfId="0" applyNumberFormat="1" applyFill="1" applyBorder="1" applyAlignment="1">
      <alignment/>
    </xf>
    <xf numFmtId="0" fontId="0" fillId="0" borderId="2" xfId="0" applyNumberFormat="1" applyFill="1" applyBorder="1" applyAlignment="1">
      <alignment/>
    </xf>
    <xf numFmtId="0" fontId="0" fillId="0" borderId="11" xfId="0" applyNumberFormat="1" applyFill="1" applyBorder="1" applyAlignment="1">
      <alignment horizontal="center"/>
    </xf>
    <xf numFmtId="0" fontId="8" fillId="0" borderId="26" xfId="0" applyNumberFormat="1" applyFont="1" applyFill="1" applyBorder="1" applyAlignment="1">
      <alignment horizontal="centerContinuous"/>
    </xf>
    <xf numFmtId="0" fontId="8" fillId="0" borderId="4" xfId="0" applyFont="1" applyFill="1" applyBorder="1" applyAlignment="1">
      <alignment horizontal="center"/>
    </xf>
    <xf numFmtId="0" fontId="0" fillId="0" borderId="10" xfId="0" applyNumberFormat="1" applyFill="1" applyBorder="1" applyAlignment="1">
      <alignment/>
    </xf>
    <xf numFmtId="0" fontId="25" fillId="0" borderId="10" xfId="0" applyFont="1" applyFill="1" applyBorder="1" applyAlignment="1">
      <alignment horizontal="center" vertical="center" wrapText="1"/>
    </xf>
    <xf numFmtId="0" fontId="5" fillId="0" borderId="11" xfId="0" applyNumberFormat="1" applyFont="1" applyFill="1" applyBorder="1" applyAlignment="1">
      <alignment horizontal="center" vertical="center"/>
    </xf>
    <xf numFmtId="0" fontId="13" fillId="0" borderId="8" xfId="0" applyNumberFormat="1" applyFont="1" applyFill="1" applyBorder="1" applyAlignment="1">
      <alignment horizontal="center" vertical="top"/>
    </xf>
    <xf numFmtId="0" fontId="23" fillId="0" borderId="16" xfId="0" applyNumberFormat="1" applyFont="1" applyFill="1" applyBorder="1" applyAlignment="1">
      <alignment/>
    </xf>
    <xf numFmtId="0" fontId="23" fillId="0" borderId="17" xfId="0" applyNumberFormat="1" applyFont="1" applyFill="1" applyBorder="1" applyAlignment="1">
      <alignment/>
    </xf>
    <xf numFmtId="0" fontId="0" fillId="0" borderId="26" xfId="0" applyNumberFormat="1" applyFill="1" applyBorder="1" applyAlignment="1">
      <alignment/>
    </xf>
    <xf numFmtId="0" fontId="0" fillId="0" borderId="1" xfId="0" applyNumberFormat="1" applyFill="1" applyBorder="1" applyAlignment="1">
      <alignment/>
    </xf>
    <xf numFmtId="0" fontId="11" fillId="0" borderId="4" xfId="0" applyNumberFormat="1" applyFont="1" applyFill="1" applyBorder="1" applyAlignment="1" applyProtection="1">
      <alignment horizontal="center"/>
      <protection locked="0"/>
    </xf>
    <xf numFmtId="0" fontId="22" fillId="0" borderId="16" xfId="0" applyNumberFormat="1" applyFont="1" applyFill="1" applyBorder="1" applyAlignment="1">
      <alignment/>
    </xf>
    <xf numFmtId="0" fontId="22" fillId="0" borderId="17" xfId="0" applyNumberFormat="1" applyFont="1" applyFill="1" applyBorder="1" applyAlignment="1">
      <alignment/>
    </xf>
    <xf numFmtId="0" fontId="1" fillId="0" borderId="7" xfId="0" applyNumberFormat="1" applyFont="1" applyFill="1" applyBorder="1" applyAlignment="1">
      <alignment/>
    </xf>
    <xf numFmtId="0" fontId="1" fillId="0" borderId="18" xfId="0" applyNumberFormat="1" applyFont="1" applyFill="1" applyBorder="1" applyAlignment="1">
      <alignment/>
    </xf>
    <xf numFmtId="0" fontId="5" fillId="0" borderId="10" xfId="0" applyNumberFormat="1" applyFont="1" applyFill="1" applyBorder="1" applyAlignment="1">
      <alignment horizontal="center" vertical="center"/>
    </xf>
    <xf numFmtId="0" fontId="0" fillId="0" borderId="5" xfId="0" applyNumberFormat="1" applyFill="1" applyBorder="1" applyAlignment="1">
      <alignment/>
    </xf>
    <xf numFmtId="0" fontId="1" fillId="0" borderId="25" xfId="0" applyNumberFormat="1" applyFont="1" applyFill="1" applyBorder="1" applyAlignment="1">
      <alignment horizontal="center" wrapText="1"/>
    </xf>
    <xf numFmtId="0" fontId="1" fillId="0" borderId="7" xfId="0" applyNumberFormat="1" applyFont="1" applyFill="1" applyBorder="1" applyAlignment="1">
      <alignment horizontal="center" wrapText="1"/>
    </xf>
    <xf numFmtId="0" fontId="1" fillId="0" borderId="3" xfId="0" applyNumberFormat="1" applyFont="1" applyFill="1" applyBorder="1" applyAlignment="1">
      <alignment horizontal="center" wrapText="1"/>
    </xf>
    <xf numFmtId="0" fontId="6" fillId="0" borderId="6" xfId="0" applyNumberFormat="1" applyFont="1" applyFill="1" applyBorder="1" applyAlignment="1">
      <alignment horizontal="center" vertical="top"/>
    </xf>
    <xf numFmtId="0" fontId="6" fillId="0" borderId="3" xfId="0" applyNumberFormat="1" applyFont="1" applyFill="1" applyBorder="1" applyAlignment="1">
      <alignment horizontal="center" vertical="top"/>
    </xf>
    <xf numFmtId="0" fontId="7" fillId="0" borderId="7" xfId="0" applyNumberFormat="1" applyFont="1" applyFill="1" applyBorder="1" applyAlignment="1">
      <alignment/>
    </xf>
    <xf numFmtId="14" fontId="8" fillId="0" borderId="20" xfId="0" applyNumberFormat="1" applyFont="1" applyFill="1" applyBorder="1" applyAlignment="1" applyProtection="1">
      <alignment horizontal="center" vertical="center"/>
      <protection locked="0"/>
    </xf>
    <xf numFmtId="14" fontId="8" fillId="0" borderId="17" xfId="0" applyNumberFormat="1" applyFont="1" applyFill="1" applyBorder="1" applyAlignment="1" applyProtection="1">
      <alignment horizontal="center" vertical="center"/>
      <protection locked="0"/>
    </xf>
    <xf numFmtId="14" fontId="5" fillId="0" borderId="4" xfId="0" applyNumberFormat="1" applyFont="1" applyFill="1" applyBorder="1" applyAlignment="1" applyProtection="1">
      <alignment horizontal="center"/>
      <protection/>
    </xf>
    <xf numFmtId="0" fontId="6" fillId="0" borderId="8" xfId="0" applyNumberFormat="1" applyFont="1" applyFill="1" applyBorder="1" applyAlignment="1">
      <alignment horizontal="center" vertical="top"/>
    </xf>
    <xf numFmtId="0" fontId="6" fillId="0" borderId="2" xfId="0" applyNumberFormat="1" applyFont="1" applyFill="1" applyBorder="1" applyAlignment="1">
      <alignment horizontal="center" vertical="top"/>
    </xf>
    <xf numFmtId="0" fontId="0" fillId="0" borderId="0" xfId="0" applyNumberFormat="1" applyFill="1" applyBorder="1" applyAlignment="1">
      <alignment horizontal="centerContinuous"/>
    </xf>
    <xf numFmtId="0" fontId="6" fillId="0" borderId="20" xfId="0" applyNumberFormat="1" applyFont="1" applyFill="1" applyBorder="1" applyAlignment="1">
      <alignment horizontal="center" vertical="top"/>
    </xf>
    <xf numFmtId="0" fontId="6" fillId="0" borderId="16" xfId="0" applyNumberFormat="1" applyFont="1" applyFill="1" applyBorder="1" applyAlignment="1">
      <alignment horizontal="center" vertical="top"/>
    </xf>
    <xf numFmtId="0" fontId="6" fillId="0" borderId="17" xfId="0" applyNumberFormat="1" applyFont="1" applyFill="1" applyBorder="1" applyAlignment="1">
      <alignment horizontal="center" vertical="top"/>
    </xf>
    <xf numFmtId="0" fontId="6" fillId="0" borderId="9" xfId="0" applyNumberFormat="1" applyFont="1" applyFill="1" applyBorder="1" applyAlignment="1">
      <alignment horizontal="center" vertical="top"/>
    </xf>
    <xf numFmtId="0" fontId="6" fillId="0" borderId="1" xfId="0" applyNumberFormat="1" applyFont="1" applyFill="1" applyBorder="1" applyAlignment="1">
      <alignment horizontal="center" vertical="top"/>
    </xf>
    <xf numFmtId="0" fontId="0" fillId="0" borderId="5" xfId="0" applyNumberFormat="1" applyFill="1" applyBorder="1" applyAlignment="1">
      <alignment horizontal="centerContinuous"/>
    </xf>
    <xf numFmtId="0" fontId="13" fillId="0" borderId="17" xfId="0" applyNumberFormat="1" applyFont="1" applyFill="1" applyBorder="1" applyAlignment="1">
      <alignment horizontal="center" vertical="top"/>
    </xf>
    <xf numFmtId="0" fontId="6" fillId="0" borderId="13" xfId="0" applyNumberFormat="1" applyFont="1" applyFill="1" applyBorder="1" applyAlignment="1">
      <alignment horizontal="center" vertical="top"/>
    </xf>
    <xf numFmtId="0" fontId="6" fillId="0" borderId="16" xfId="0" applyNumberFormat="1" applyFont="1" applyFill="1" applyBorder="1" applyAlignment="1">
      <alignment horizontal="center" vertical="top"/>
    </xf>
    <xf numFmtId="0" fontId="6" fillId="0" borderId="17" xfId="0" applyNumberFormat="1" applyFont="1" applyFill="1" applyBorder="1" applyAlignment="1">
      <alignment horizontal="center" vertical="top"/>
    </xf>
    <xf numFmtId="0" fontId="0" fillId="0" borderId="27" xfId="0" applyNumberFormat="1" applyFill="1" applyBorder="1" applyAlignment="1">
      <alignment/>
    </xf>
    <xf numFmtId="0" fontId="0" fillId="0" borderId="33" xfId="0" applyNumberFormat="1" applyFill="1" applyBorder="1" applyAlignment="1">
      <alignment/>
    </xf>
    <xf numFmtId="0" fontId="0" fillId="0" borderId="34" xfId="0" applyNumberFormat="1" applyFill="1" applyBorder="1" applyAlignment="1">
      <alignment horizontal="center"/>
    </xf>
    <xf numFmtId="0" fontId="0" fillId="4" borderId="11" xfId="0" applyNumberFormat="1" applyFont="1" applyFill="1" applyBorder="1" applyAlignment="1">
      <alignment horizontal="center"/>
    </xf>
    <xf numFmtId="0" fontId="13" fillId="4" borderId="11" xfId="0" applyNumberFormat="1" applyFont="1" applyFill="1" applyBorder="1" applyAlignment="1">
      <alignment horizontal="center" vertical="top"/>
    </xf>
    <xf numFmtId="0" fontId="0" fillId="4" borderId="11" xfId="0" applyNumberFormat="1" applyFill="1" applyBorder="1" applyAlignment="1">
      <alignment/>
    </xf>
    <xf numFmtId="0" fontId="6" fillId="4" borderId="11" xfId="0" applyNumberFormat="1" applyFont="1" applyFill="1" applyBorder="1" applyAlignment="1">
      <alignment horizontal="center" vertical="top"/>
    </xf>
    <xf numFmtId="0" fontId="6" fillId="4" borderId="2" xfId="0" applyNumberFormat="1" applyFont="1" applyFill="1" applyBorder="1" applyAlignment="1">
      <alignment horizontal="center" vertical="top"/>
    </xf>
    <xf numFmtId="0" fontId="6" fillId="4" borderId="1" xfId="0" applyNumberFormat="1" applyFont="1" applyFill="1" applyBorder="1" applyAlignment="1">
      <alignment horizontal="center" vertical="top"/>
    </xf>
    <xf numFmtId="0" fontId="6" fillId="4" borderId="6" xfId="0" applyNumberFormat="1" applyFont="1" applyFill="1" applyBorder="1" applyAlignment="1">
      <alignment horizontal="center" vertical="top"/>
    </xf>
    <xf numFmtId="0" fontId="6" fillId="4" borderId="7" xfId="0" applyNumberFormat="1" applyFont="1" applyFill="1" applyBorder="1" applyAlignment="1">
      <alignment horizontal="center" vertical="top"/>
    </xf>
    <xf numFmtId="0" fontId="6" fillId="4" borderId="9" xfId="0" applyNumberFormat="1" applyFont="1" applyFill="1" applyBorder="1" applyAlignment="1">
      <alignment horizontal="center" vertical="top"/>
    </xf>
    <xf numFmtId="0" fontId="6" fillId="4" borderId="5" xfId="0" applyNumberFormat="1" applyFont="1" applyFill="1" applyBorder="1" applyAlignment="1">
      <alignment horizontal="center" vertical="top"/>
    </xf>
    <xf numFmtId="0" fontId="0" fillId="4" borderId="7" xfId="0" applyNumberFormat="1" applyFont="1" applyFill="1" applyBorder="1" applyAlignment="1">
      <alignment horizontal="center"/>
    </xf>
    <xf numFmtId="0" fontId="0" fillId="4" borderId="9" xfId="0" applyNumberFormat="1" applyFont="1" applyFill="1" applyBorder="1" applyAlignment="1">
      <alignment horizontal="center"/>
    </xf>
    <xf numFmtId="0" fontId="0" fillId="4" borderId="5" xfId="0" applyNumberFormat="1" applyFont="1" applyFill="1" applyBorder="1" applyAlignment="1">
      <alignment horizontal="center"/>
    </xf>
    <xf numFmtId="0" fontId="26" fillId="0" borderId="20" xfId="0" applyNumberFormat="1" applyFont="1" applyFill="1" applyBorder="1" applyAlignment="1">
      <alignment/>
    </xf>
    <xf numFmtId="0" fontId="26" fillId="0" borderId="20" xfId="0" applyNumberFormat="1" applyFont="1" applyFill="1" applyBorder="1" applyAlignment="1">
      <alignment vertical="center"/>
    </xf>
    <xf numFmtId="0" fontId="8" fillId="0" borderId="13" xfId="0" applyNumberFormat="1" applyFont="1" applyFill="1" applyBorder="1" applyAlignment="1">
      <alignment/>
    </xf>
    <xf numFmtId="0" fontId="8" fillId="4" borderId="11" xfId="0" applyNumberFormat="1" applyFont="1" applyFill="1" applyBorder="1" applyAlignment="1">
      <alignment horizontal="centerContinuous"/>
    </xf>
    <xf numFmtId="0" fontId="0" fillId="4" borderId="8" xfId="0" applyNumberFormat="1" applyFill="1" applyBorder="1" applyAlignment="1">
      <alignment/>
    </xf>
    <xf numFmtId="0" fontId="0" fillId="4" borderId="2" xfId="0" applyNumberFormat="1" applyFill="1" applyBorder="1" applyAlignment="1">
      <alignment/>
    </xf>
    <xf numFmtId="0" fontId="1" fillId="4" borderId="6" xfId="0" applyNumberFormat="1" applyFont="1" applyFill="1" applyBorder="1" applyAlignment="1">
      <alignment/>
    </xf>
    <xf numFmtId="0" fontId="1" fillId="4" borderId="3" xfId="0" applyNumberFormat="1" applyFont="1" applyFill="1" applyBorder="1" applyAlignment="1">
      <alignment/>
    </xf>
    <xf numFmtId="0" fontId="1" fillId="4" borderId="7" xfId="0" applyNumberFormat="1" applyFont="1" applyFill="1" applyBorder="1" applyAlignment="1">
      <alignment/>
    </xf>
    <xf numFmtId="0" fontId="1" fillId="4" borderId="9" xfId="0" applyNumberFormat="1" applyFont="1" applyFill="1" applyBorder="1" applyAlignment="1">
      <alignment/>
    </xf>
    <xf numFmtId="0" fontId="1" fillId="4" borderId="1" xfId="0" applyNumberFormat="1" applyFont="1" applyFill="1" applyBorder="1" applyAlignment="1">
      <alignment/>
    </xf>
    <xf numFmtId="0" fontId="1" fillId="4" borderId="5" xfId="0" applyNumberFormat="1" applyFont="1" applyFill="1" applyBorder="1" applyAlignment="1">
      <alignment/>
    </xf>
    <xf numFmtId="0" fontId="0" fillId="4" borderId="5" xfId="0" applyNumberFormat="1" applyFill="1" applyBorder="1" applyAlignment="1">
      <alignment/>
    </xf>
    <xf numFmtId="0" fontId="0" fillId="4" borderId="8" xfId="0" applyNumberFormat="1" applyFill="1" applyBorder="1" applyAlignment="1">
      <alignment/>
    </xf>
    <xf numFmtId="0" fontId="0" fillId="4" borderId="8" xfId="0" applyNumberFormat="1" applyFill="1" applyBorder="1" applyAlignment="1">
      <alignment horizontal="centerContinuous"/>
    </xf>
    <xf numFmtId="0" fontId="0" fillId="4" borderId="8" xfId="0" applyNumberFormat="1" applyFill="1" applyBorder="1" applyAlignment="1">
      <alignment horizontal="center"/>
    </xf>
  </cellXfs>
  <cellStyles count="7">
    <cellStyle name="Normal" xfId="0"/>
    <cellStyle name="Comma" xfId="15"/>
    <cellStyle name="Comma [0]" xfId="16"/>
    <cellStyle name="Currency" xfId="17"/>
    <cellStyle name="Currency [0]" xfId="18"/>
    <cellStyle name="Normal_Templat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6"/>
  <dimension ref="B3:J8"/>
  <sheetViews>
    <sheetView showGridLines="0" showRowColHeaders="0" tabSelected="1" workbookViewId="0" topLeftCell="A1">
      <selection activeCell="A1" sqref="A1"/>
    </sheetView>
  </sheetViews>
  <sheetFormatPr defaultColWidth="9.00390625" defaultRowHeight="14.25"/>
  <cols>
    <col min="1" max="1" width="3.625" style="133" customWidth="1"/>
    <col min="2" max="10" width="10.00390625" style="133" customWidth="1"/>
    <col min="11" max="16384" width="9.00390625" style="133" customWidth="1"/>
  </cols>
  <sheetData>
    <row r="2" ht="15" thickBot="1"/>
    <row r="3" spans="2:10" ht="15" thickTop="1">
      <c r="B3" s="312" t="s">
        <v>251</v>
      </c>
      <c r="C3" s="313"/>
      <c r="D3" s="313"/>
      <c r="E3" s="313"/>
      <c r="F3" s="313"/>
      <c r="G3" s="313"/>
      <c r="H3" s="313"/>
      <c r="I3" s="313"/>
      <c r="J3" s="314"/>
    </row>
    <row r="4" spans="2:10" ht="14.25">
      <c r="B4" s="315" t="s">
        <v>252</v>
      </c>
      <c r="C4" s="316"/>
      <c r="D4" s="316"/>
      <c r="E4" s="316"/>
      <c r="F4" s="316"/>
      <c r="G4" s="316"/>
      <c r="H4" s="316"/>
      <c r="I4" s="316"/>
      <c r="J4" s="317"/>
    </row>
    <row r="5" spans="2:10" ht="14.25">
      <c r="B5" s="315"/>
      <c r="C5" s="316"/>
      <c r="D5" s="316"/>
      <c r="E5" s="316"/>
      <c r="F5" s="316"/>
      <c r="G5" s="316"/>
      <c r="H5" s="316"/>
      <c r="I5" s="316"/>
      <c r="J5" s="317"/>
    </row>
    <row r="6" spans="2:10" ht="14.25">
      <c r="B6" s="315" t="s">
        <v>253</v>
      </c>
      <c r="C6" s="316"/>
      <c r="D6" s="316"/>
      <c r="E6" s="316"/>
      <c r="F6" s="316"/>
      <c r="G6" s="316"/>
      <c r="H6" s="316"/>
      <c r="I6" s="316"/>
      <c r="J6" s="317"/>
    </row>
    <row r="7" spans="2:10" ht="14.25">
      <c r="B7" s="315"/>
      <c r="C7" s="316"/>
      <c r="D7" s="316"/>
      <c r="E7" s="316"/>
      <c r="F7" s="316"/>
      <c r="G7" s="316"/>
      <c r="H7" s="316"/>
      <c r="I7" s="316"/>
      <c r="J7" s="317"/>
    </row>
    <row r="8" spans="2:10" ht="3.75" customHeight="1" thickBot="1">
      <c r="B8" s="318"/>
      <c r="C8" s="319"/>
      <c r="D8" s="319"/>
      <c r="E8" s="319"/>
      <c r="F8" s="319"/>
      <c r="G8" s="319"/>
      <c r="H8" s="319"/>
      <c r="I8" s="319"/>
      <c r="J8" s="320"/>
    </row>
    <row r="9" ht="15" thickTop="1"/>
  </sheetData>
  <sheetProtection password="C927" sheet="1" objects="1" scenarios="1"/>
  <mergeCells count="3">
    <mergeCell ref="B3:J3"/>
    <mergeCell ref="B4:J5"/>
    <mergeCell ref="B6:J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1:S45"/>
  <sheetViews>
    <sheetView showGridLines="0" showRowColHeaders="0" zoomScale="75" zoomScaleNormal="75" workbookViewId="0" topLeftCell="A1">
      <selection activeCell="A1" sqref="A1"/>
    </sheetView>
  </sheetViews>
  <sheetFormatPr defaultColWidth="9.00390625" defaultRowHeight="14.25"/>
  <cols>
    <col min="1" max="1" width="17.625" style="0" customWidth="1"/>
    <col min="2" max="2" width="10.875" style="0" customWidth="1"/>
    <col min="4" max="4" width="10.50390625" style="0" customWidth="1"/>
    <col min="5" max="5" width="9.625" style="0" customWidth="1"/>
    <col min="6" max="6" width="10.50390625" style="0" customWidth="1"/>
    <col min="8" max="12" width="2.625" style="0" customWidth="1"/>
    <col min="13" max="13" width="3.00390625" style="0" customWidth="1"/>
    <col min="14" max="14" width="2.625" style="0" customWidth="1"/>
    <col min="15" max="18" width="3.00390625" style="0" customWidth="1"/>
  </cols>
  <sheetData>
    <row r="1" spans="1:19" ht="20.25">
      <c r="A1" s="137"/>
      <c r="B1" s="138" t="s">
        <v>0</v>
      </c>
      <c r="C1" s="139"/>
      <c r="D1" s="139"/>
      <c r="E1" s="139"/>
      <c r="F1" s="139"/>
      <c r="G1" s="139"/>
      <c r="H1" s="139"/>
      <c r="I1" s="139"/>
      <c r="J1" s="139"/>
      <c r="K1" s="139"/>
      <c r="L1" s="139"/>
      <c r="M1" s="139"/>
      <c r="N1" s="139"/>
      <c r="O1" s="139"/>
      <c r="P1" s="139"/>
      <c r="Q1" s="139"/>
      <c r="R1" s="139"/>
      <c r="S1" s="140"/>
    </row>
    <row r="2" spans="1:19" ht="14.25">
      <c r="A2" s="141"/>
      <c r="B2" s="142"/>
      <c r="C2" s="142"/>
      <c r="D2" s="142"/>
      <c r="E2" s="142"/>
      <c r="F2" s="142"/>
      <c r="G2" s="142"/>
      <c r="H2" s="142"/>
      <c r="I2" s="142"/>
      <c r="J2" s="142"/>
      <c r="K2" s="142"/>
      <c r="L2" s="142"/>
      <c r="M2" s="142"/>
      <c r="N2" s="142"/>
      <c r="O2" s="142"/>
      <c r="P2" s="142"/>
      <c r="Q2" s="142"/>
      <c r="R2" s="142"/>
      <c r="S2" s="143"/>
    </row>
    <row r="3" spans="1:19" ht="15">
      <c r="A3" s="144" t="s">
        <v>1</v>
      </c>
      <c r="B3" s="139"/>
      <c r="C3" s="145" t="s">
        <v>2</v>
      </c>
      <c r="D3" s="180"/>
      <c r="E3" s="181"/>
      <c r="F3" s="181"/>
      <c r="G3" s="181"/>
      <c r="H3" s="181"/>
      <c r="I3" s="181"/>
      <c r="J3" s="181"/>
      <c r="K3" s="181"/>
      <c r="L3" s="181"/>
      <c r="M3" s="181"/>
      <c r="N3" s="181"/>
      <c r="O3" s="181"/>
      <c r="P3" s="181"/>
      <c r="Q3" s="181"/>
      <c r="R3" s="182"/>
      <c r="S3" s="143"/>
    </row>
    <row r="4" spans="1:19" ht="14.25">
      <c r="A4" s="146" t="s">
        <v>3</v>
      </c>
      <c r="B4" s="147"/>
      <c r="C4" s="148"/>
      <c r="D4" s="183"/>
      <c r="E4" s="184"/>
      <c r="F4" s="184"/>
      <c r="G4" s="184"/>
      <c r="H4" s="184"/>
      <c r="I4" s="184"/>
      <c r="J4" s="184"/>
      <c r="K4" s="184"/>
      <c r="L4" s="184"/>
      <c r="M4" s="184"/>
      <c r="N4" s="184"/>
      <c r="O4" s="184"/>
      <c r="P4" s="184"/>
      <c r="Q4" s="184"/>
      <c r="R4" s="190"/>
      <c r="S4" s="143"/>
    </row>
    <row r="5" spans="1:19" ht="14.25">
      <c r="A5" s="141"/>
      <c r="B5" s="142"/>
      <c r="C5" s="142"/>
      <c r="D5" s="142"/>
      <c r="E5" s="142"/>
      <c r="F5" s="142"/>
      <c r="G5" s="142"/>
      <c r="H5" s="142"/>
      <c r="I5" s="142"/>
      <c r="J5" s="142"/>
      <c r="K5" s="142"/>
      <c r="L5" s="142"/>
      <c r="M5" s="142"/>
      <c r="N5" s="142"/>
      <c r="O5" s="142"/>
      <c r="P5" s="142"/>
      <c r="Q5" s="142"/>
      <c r="R5" s="187"/>
      <c r="S5" s="143"/>
    </row>
    <row r="6" spans="1:19" ht="14.25">
      <c r="A6" s="141"/>
      <c r="B6" s="149"/>
      <c r="C6" s="149"/>
      <c r="D6" s="149"/>
      <c r="E6" s="149"/>
      <c r="F6" s="142"/>
      <c r="G6" s="142"/>
      <c r="H6" s="142"/>
      <c r="I6" s="142"/>
      <c r="J6" s="142"/>
      <c r="K6" s="142"/>
      <c r="L6" s="142"/>
      <c r="M6" s="142"/>
      <c r="N6" s="142"/>
      <c r="O6" s="142"/>
      <c r="P6" s="142"/>
      <c r="Q6" s="142"/>
      <c r="R6" s="187"/>
      <c r="S6" s="143"/>
    </row>
    <row r="7" spans="1:19" ht="15">
      <c r="A7" s="150" t="s">
        <v>4</v>
      </c>
      <c r="B7" s="139"/>
      <c r="C7" s="140"/>
      <c r="D7" s="137"/>
      <c r="E7" s="139"/>
      <c r="F7" s="139"/>
      <c r="G7" s="139"/>
      <c r="H7" s="139"/>
      <c r="I7" s="139"/>
      <c r="J7" s="139"/>
      <c r="K7" s="139"/>
      <c r="L7" s="139"/>
      <c r="M7" s="139"/>
      <c r="N7" s="139"/>
      <c r="O7" s="139"/>
      <c r="P7" s="139"/>
      <c r="Q7" s="139"/>
      <c r="R7" s="187"/>
      <c r="S7" s="143"/>
    </row>
    <row r="8" spans="1:19" ht="14.25">
      <c r="A8" s="151"/>
      <c r="B8" s="152" t="s">
        <v>5</v>
      </c>
      <c r="C8" s="153" t="s">
        <v>6</v>
      </c>
      <c r="D8" s="159"/>
      <c r="E8" s="149"/>
      <c r="F8" s="142"/>
      <c r="G8" s="142"/>
      <c r="H8" s="142"/>
      <c r="I8" s="142"/>
      <c r="J8" s="142"/>
      <c r="K8" s="142"/>
      <c r="L8" s="142"/>
      <c r="M8" s="142"/>
      <c r="N8" s="142"/>
      <c r="O8" s="142"/>
      <c r="P8" s="142"/>
      <c r="Q8" s="142"/>
      <c r="R8" s="187"/>
      <c r="S8" s="143"/>
    </row>
    <row r="9" spans="1:19" ht="14.25">
      <c r="A9" s="141"/>
      <c r="B9" s="154" t="s">
        <v>7</v>
      </c>
      <c r="C9" s="153" t="s">
        <v>8</v>
      </c>
      <c r="D9" s="159"/>
      <c r="E9" s="149"/>
      <c r="F9" s="142"/>
      <c r="G9" s="142"/>
      <c r="H9" s="142"/>
      <c r="I9" s="142"/>
      <c r="J9" s="142"/>
      <c r="K9" s="142"/>
      <c r="L9" s="142"/>
      <c r="M9" s="142"/>
      <c r="N9" s="142"/>
      <c r="O9" s="142"/>
      <c r="P9" s="142"/>
      <c r="Q9" s="142"/>
      <c r="R9" s="187"/>
      <c r="S9" s="143"/>
    </row>
    <row r="10" spans="1:19" ht="14.25">
      <c r="A10" s="141"/>
      <c r="B10" s="154" t="s">
        <v>9</v>
      </c>
      <c r="C10" s="153" t="s">
        <v>10</v>
      </c>
      <c r="D10" s="159"/>
      <c r="E10" s="149"/>
      <c r="F10" s="142"/>
      <c r="G10" s="142"/>
      <c r="H10" s="142"/>
      <c r="I10" s="142"/>
      <c r="J10" s="142"/>
      <c r="K10" s="142"/>
      <c r="L10" s="142"/>
      <c r="M10" s="142"/>
      <c r="N10" s="142"/>
      <c r="O10" s="142"/>
      <c r="P10" s="142"/>
      <c r="Q10" s="142"/>
      <c r="R10" s="187"/>
      <c r="S10" s="143"/>
    </row>
    <row r="11" spans="1:19" ht="14.25">
      <c r="A11" s="141"/>
      <c r="B11" s="154" t="s">
        <v>11</v>
      </c>
      <c r="C11" s="153" t="s">
        <v>12</v>
      </c>
      <c r="D11" s="159"/>
      <c r="E11" s="149"/>
      <c r="F11" s="142"/>
      <c r="G11" s="142"/>
      <c r="H11" s="142"/>
      <c r="I11" s="142"/>
      <c r="J11" s="142"/>
      <c r="K11" s="142"/>
      <c r="L11" s="142"/>
      <c r="M11" s="142"/>
      <c r="N11" s="142"/>
      <c r="O11" s="142"/>
      <c r="P11" s="142"/>
      <c r="Q11" s="142"/>
      <c r="R11" s="187"/>
      <c r="S11" s="143"/>
    </row>
    <row r="12" spans="1:19" ht="14.25">
      <c r="A12" s="141"/>
      <c r="B12" s="154" t="s">
        <v>13</v>
      </c>
      <c r="C12" s="153" t="s">
        <v>14</v>
      </c>
      <c r="D12" s="159"/>
      <c r="E12" s="149"/>
      <c r="F12" s="142"/>
      <c r="G12" s="142"/>
      <c r="H12" s="142"/>
      <c r="I12" s="142"/>
      <c r="J12" s="142"/>
      <c r="K12" s="142"/>
      <c r="L12" s="142"/>
      <c r="M12" s="142"/>
      <c r="N12" s="142"/>
      <c r="O12" s="142"/>
      <c r="P12" s="142"/>
      <c r="Q12" s="142"/>
      <c r="R12" s="187"/>
      <c r="S12" s="143"/>
    </row>
    <row r="13" spans="1:19" ht="14.25">
      <c r="A13" s="141"/>
      <c r="B13" s="154" t="s">
        <v>15</v>
      </c>
      <c r="C13" s="153" t="s">
        <v>16</v>
      </c>
      <c r="D13" s="159"/>
      <c r="E13" s="149"/>
      <c r="F13" s="142"/>
      <c r="G13" s="142"/>
      <c r="H13" s="142"/>
      <c r="I13" s="142"/>
      <c r="J13" s="142"/>
      <c r="K13" s="142"/>
      <c r="L13" s="142"/>
      <c r="M13" s="142"/>
      <c r="N13" s="142"/>
      <c r="O13" s="142"/>
      <c r="P13" s="142"/>
      <c r="Q13" s="142"/>
      <c r="R13" s="187"/>
      <c r="S13" s="143"/>
    </row>
    <row r="14" spans="1:19" ht="14.25">
      <c r="A14" s="146"/>
      <c r="B14" s="154" t="s">
        <v>17</v>
      </c>
      <c r="C14" s="153" t="s">
        <v>18</v>
      </c>
      <c r="D14" s="165"/>
      <c r="E14" s="213"/>
      <c r="F14" s="147"/>
      <c r="G14" s="147"/>
      <c r="H14" s="147"/>
      <c r="I14" s="147"/>
      <c r="J14" s="147"/>
      <c r="K14" s="147"/>
      <c r="L14" s="147"/>
      <c r="M14" s="147"/>
      <c r="N14" s="147"/>
      <c r="O14" s="147"/>
      <c r="P14" s="147"/>
      <c r="Q14" s="142"/>
      <c r="R14" s="187"/>
      <c r="S14" s="143"/>
    </row>
    <row r="15" spans="1:19" ht="14.25">
      <c r="A15" s="141"/>
      <c r="B15" s="149"/>
      <c r="C15" s="149"/>
      <c r="D15" s="149"/>
      <c r="E15" s="149"/>
      <c r="F15" s="142"/>
      <c r="G15" s="142"/>
      <c r="H15" s="142"/>
      <c r="I15" s="142"/>
      <c r="J15" s="142"/>
      <c r="K15" s="142"/>
      <c r="L15" s="142"/>
      <c r="M15" s="142"/>
      <c r="N15" s="142"/>
      <c r="O15" s="142"/>
      <c r="P15" s="142"/>
      <c r="Q15" s="141"/>
      <c r="R15" s="187"/>
      <c r="S15" s="143"/>
    </row>
    <row r="16" spans="1:19" ht="15">
      <c r="A16" s="144" t="s">
        <v>19</v>
      </c>
      <c r="B16" s="155"/>
      <c r="C16" s="156"/>
      <c r="D16" s="201"/>
      <c r="E16" s="214"/>
      <c r="F16" s="202"/>
      <c r="G16" s="202"/>
      <c r="H16" s="202"/>
      <c r="I16" s="202"/>
      <c r="J16" s="202"/>
      <c r="K16" s="202"/>
      <c r="L16" s="202"/>
      <c r="M16" s="202"/>
      <c r="N16" s="202"/>
      <c r="O16" s="202"/>
      <c r="P16" s="202"/>
      <c r="Q16" s="141"/>
      <c r="R16" s="187"/>
      <c r="S16" s="143"/>
    </row>
    <row r="17" spans="1:19" ht="14.25">
      <c r="A17" s="157" t="s">
        <v>20</v>
      </c>
      <c r="B17" s="158"/>
      <c r="C17" s="153" t="s">
        <v>21</v>
      </c>
      <c r="D17" s="203"/>
      <c r="E17" s="215"/>
      <c r="F17" s="204"/>
      <c r="G17" s="204"/>
      <c r="H17" s="204"/>
      <c r="I17" s="204"/>
      <c r="J17" s="204"/>
      <c r="K17" s="204"/>
      <c r="L17" s="204"/>
      <c r="M17" s="204"/>
      <c r="N17" s="204"/>
      <c r="O17" s="204"/>
      <c r="P17" s="208"/>
      <c r="Q17" s="141"/>
      <c r="R17" s="187"/>
      <c r="S17" s="143"/>
    </row>
    <row r="18" spans="1:19" ht="14.25">
      <c r="A18" s="141"/>
      <c r="B18" s="149"/>
      <c r="C18" s="149"/>
      <c r="D18" s="149"/>
      <c r="E18" s="149"/>
      <c r="F18" s="142"/>
      <c r="G18" s="142"/>
      <c r="H18" s="142"/>
      <c r="I18" s="142"/>
      <c r="J18" s="142"/>
      <c r="K18" s="142"/>
      <c r="L18" s="142"/>
      <c r="M18" s="142"/>
      <c r="N18" s="142"/>
      <c r="O18" s="142"/>
      <c r="P18" s="205"/>
      <c r="Q18" s="141"/>
      <c r="R18" s="187"/>
      <c r="S18" s="143"/>
    </row>
    <row r="19" spans="1:19" ht="15">
      <c r="A19" s="144" t="s">
        <v>22</v>
      </c>
      <c r="B19" s="155"/>
      <c r="C19" s="156"/>
      <c r="D19" s="209"/>
      <c r="E19" s="210"/>
      <c r="F19" s="192"/>
      <c r="G19" s="192"/>
      <c r="H19" s="192"/>
      <c r="I19" s="192"/>
      <c r="J19" s="192"/>
      <c r="K19" s="192"/>
      <c r="L19" s="192"/>
      <c r="M19" s="192"/>
      <c r="N19" s="192"/>
      <c r="O19" s="192"/>
      <c r="P19" s="205"/>
      <c r="Q19" s="141"/>
      <c r="R19" s="187"/>
      <c r="S19" s="143"/>
    </row>
    <row r="20" spans="1:19" ht="14.25">
      <c r="A20" s="159"/>
      <c r="B20" s="160" t="s">
        <v>23</v>
      </c>
      <c r="C20" s="153">
        <v>5</v>
      </c>
      <c r="D20" s="199"/>
      <c r="E20" s="211"/>
      <c r="F20" s="195"/>
      <c r="G20" s="195"/>
      <c r="H20" s="195"/>
      <c r="I20" s="195"/>
      <c r="J20" s="195"/>
      <c r="K20" s="195"/>
      <c r="L20" s="195"/>
      <c r="M20" s="195"/>
      <c r="N20" s="195"/>
      <c r="O20" s="195"/>
      <c r="P20" s="205"/>
      <c r="Q20" s="141"/>
      <c r="R20" s="187"/>
      <c r="S20" s="143"/>
    </row>
    <row r="21" spans="1:19" ht="14.25">
      <c r="A21" s="162"/>
      <c r="B21" s="160" t="s">
        <v>24</v>
      </c>
      <c r="C21" s="153">
        <v>2</v>
      </c>
      <c r="D21" s="193"/>
      <c r="E21" s="212"/>
      <c r="F21" s="194"/>
      <c r="G21" s="194"/>
      <c r="H21" s="194"/>
      <c r="I21" s="194"/>
      <c r="J21" s="194"/>
      <c r="K21" s="194"/>
      <c r="L21" s="194"/>
      <c r="M21" s="194"/>
      <c r="N21" s="194"/>
      <c r="O21" s="195"/>
      <c r="P21" s="205"/>
      <c r="Q21" s="141"/>
      <c r="R21" s="187"/>
      <c r="S21" s="143"/>
    </row>
    <row r="22" spans="1:19" ht="14.25">
      <c r="A22" s="141"/>
      <c r="B22" s="142"/>
      <c r="C22" s="142"/>
      <c r="D22" s="142"/>
      <c r="E22" s="142"/>
      <c r="F22" s="142"/>
      <c r="G22" s="142"/>
      <c r="H22" s="142"/>
      <c r="I22" s="142"/>
      <c r="J22" s="142"/>
      <c r="K22" s="142"/>
      <c r="L22" s="142"/>
      <c r="M22" s="142"/>
      <c r="N22" s="142"/>
      <c r="O22" s="199"/>
      <c r="P22" s="205"/>
      <c r="Q22" s="141"/>
      <c r="R22" s="187"/>
      <c r="S22" s="143"/>
    </row>
    <row r="23" spans="1:19" ht="15">
      <c r="A23" s="144" t="s">
        <v>25</v>
      </c>
      <c r="B23" s="139"/>
      <c r="C23" s="140"/>
      <c r="D23" s="180"/>
      <c r="E23" s="181"/>
      <c r="F23" s="181"/>
      <c r="G23" s="181"/>
      <c r="H23" s="181"/>
      <c r="I23" s="181"/>
      <c r="J23" s="181"/>
      <c r="K23" s="181"/>
      <c r="L23" s="181"/>
      <c r="M23" s="181"/>
      <c r="N23" s="181"/>
      <c r="O23" s="199"/>
      <c r="P23" s="205"/>
      <c r="Q23" s="141"/>
      <c r="R23" s="187"/>
      <c r="S23" s="143"/>
    </row>
    <row r="24" spans="1:19" ht="14.25">
      <c r="A24" s="141"/>
      <c r="B24" s="163" t="s">
        <v>26</v>
      </c>
      <c r="C24" s="164">
        <v>1</v>
      </c>
      <c r="D24" s="183"/>
      <c r="E24" s="184"/>
      <c r="F24" s="184"/>
      <c r="G24" s="184"/>
      <c r="H24" s="184"/>
      <c r="I24" s="184"/>
      <c r="J24" s="184"/>
      <c r="K24" s="184"/>
      <c r="L24" s="184"/>
      <c r="M24" s="184"/>
      <c r="N24" s="197"/>
      <c r="O24" s="199"/>
      <c r="P24" s="205"/>
      <c r="Q24" s="141"/>
      <c r="R24" s="187"/>
      <c r="S24" s="143"/>
    </row>
    <row r="25" spans="1:19" ht="14.25">
      <c r="A25" s="165"/>
      <c r="B25" s="163" t="s">
        <v>27</v>
      </c>
      <c r="C25" s="153" t="s">
        <v>28</v>
      </c>
      <c r="D25" s="146"/>
      <c r="E25" s="147"/>
      <c r="F25" s="147"/>
      <c r="G25" s="147"/>
      <c r="H25" s="147"/>
      <c r="I25" s="147"/>
      <c r="J25" s="147"/>
      <c r="K25" s="147"/>
      <c r="L25" s="147"/>
      <c r="M25" s="143"/>
      <c r="N25" s="198"/>
      <c r="O25" s="199"/>
      <c r="P25" s="205"/>
      <c r="Q25" s="141"/>
      <c r="R25" s="187"/>
      <c r="S25" s="143"/>
    </row>
    <row r="26" spans="1:19" ht="14.25">
      <c r="A26" s="141"/>
      <c r="B26" s="142"/>
      <c r="C26" s="149"/>
      <c r="D26" s="142"/>
      <c r="E26" s="142"/>
      <c r="F26" s="142"/>
      <c r="G26" s="142"/>
      <c r="H26" s="142"/>
      <c r="I26" s="142"/>
      <c r="J26" s="142"/>
      <c r="K26" s="142"/>
      <c r="L26" s="142"/>
      <c r="M26" s="186"/>
      <c r="N26" s="198"/>
      <c r="O26" s="199"/>
      <c r="P26" s="205"/>
      <c r="Q26" s="141"/>
      <c r="R26" s="187"/>
      <c r="S26" s="143"/>
    </row>
    <row r="27" spans="1:19" ht="15">
      <c r="A27" s="144" t="s">
        <v>29</v>
      </c>
      <c r="B27" s="156"/>
      <c r="C27" s="201"/>
      <c r="D27" s="202"/>
      <c r="E27" s="202"/>
      <c r="F27" s="202"/>
      <c r="G27" s="202"/>
      <c r="H27" s="202"/>
      <c r="I27" s="202"/>
      <c r="J27" s="202"/>
      <c r="K27" s="202"/>
      <c r="L27" s="202"/>
      <c r="M27" s="186"/>
      <c r="N27" s="198"/>
      <c r="O27" s="199"/>
      <c r="P27" s="205"/>
      <c r="Q27" s="141"/>
      <c r="R27" s="187"/>
      <c r="S27" s="143"/>
    </row>
    <row r="28" spans="1:19" ht="14.25">
      <c r="A28" s="165"/>
      <c r="B28" s="166">
        <v>1</v>
      </c>
      <c r="C28" s="203"/>
      <c r="D28" s="204"/>
      <c r="E28" s="204"/>
      <c r="F28" s="204"/>
      <c r="G28" s="204"/>
      <c r="H28" s="204"/>
      <c r="I28" s="204"/>
      <c r="J28" s="204"/>
      <c r="K28" s="208"/>
      <c r="L28" s="208"/>
      <c r="M28" s="186"/>
      <c r="N28" s="198"/>
      <c r="O28" s="199"/>
      <c r="P28" s="205"/>
      <c r="Q28" s="141"/>
      <c r="R28" s="187"/>
      <c r="S28" s="143"/>
    </row>
    <row r="29" spans="1:19" ht="14.25">
      <c r="A29" s="159"/>
      <c r="B29" s="149"/>
      <c r="C29" s="149"/>
      <c r="D29" s="142"/>
      <c r="E29" s="142"/>
      <c r="F29" s="142"/>
      <c r="G29" s="142"/>
      <c r="H29" s="142"/>
      <c r="I29" s="142"/>
      <c r="J29" s="142"/>
      <c r="K29" s="205"/>
      <c r="L29" s="208"/>
      <c r="M29" s="186"/>
      <c r="N29" s="198"/>
      <c r="O29" s="199"/>
      <c r="P29" s="205"/>
      <c r="Q29" s="141"/>
      <c r="R29" s="187"/>
      <c r="S29" s="143"/>
    </row>
    <row r="30" spans="1:19" ht="15">
      <c r="A30" s="144" t="s">
        <v>30</v>
      </c>
      <c r="B30" s="155"/>
      <c r="C30" s="156"/>
      <c r="D30" s="191"/>
      <c r="E30" s="192"/>
      <c r="F30" s="192"/>
      <c r="G30" s="192"/>
      <c r="H30" s="192"/>
      <c r="I30" s="192"/>
      <c r="J30" s="192"/>
      <c r="K30" s="205"/>
      <c r="L30" s="208"/>
      <c r="M30" s="186"/>
      <c r="N30" s="198"/>
      <c r="O30" s="199"/>
      <c r="P30" s="205"/>
      <c r="Q30" s="141"/>
      <c r="R30" s="187"/>
      <c r="S30" s="143"/>
    </row>
    <row r="31" spans="1:19" ht="14.25">
      <c r="A31" s="167" t="s">
        <v>31</v>
      </c>
      <c r="B31" s="168"/>
      <c r="C31" s="169">
        <v>0</v>
      </c>
      <c r="D31" s="193"/>
      <c r="E31" s="194"/>
      <c r="F31" s="194"/>
      <c r="G31" s="194"/>
      <c r="H31" s="194"/>
      <c r="I31" s="195"/>
      <c r="J31" s="195"/>
      <c r="K31" s="205"/>
      <c r="L31" s="208"/>
      <c r="M31" s="186"/>
      <c r="N31" s="198"/>
      <c r="O31" s="199"/>
      <c r="P31" s="205"/>
      <c r="Q31" s="141"/>
      <c r="R31" s="187"/>
      <c r="S31" s="143"/>
    </row>
    <row r="32" spans="1:19" ht="14.25">
      <c r="A32" s="159"/>
      <c r="B32" s="149"/>
      <c r="C32" s="149"/>
      <c r="D32" s="142"/>
      <c r="E32" s="142"/>
      <c r="F32" s="142"/>
      <c r="G32" s="142"/>
      <c r="H32" s="142"/>
      <c r="I32" s="199"/>
      <c r="J32" s="195"/>
      <c r="K32" s="205"/>
      <c r="L32" s="208"/>
      <c r="M32" s="186"/>
      <c r="N32" s="198"/>
      <c r="O32" s="199"/>
      <c r="P32" s="205"/>
      <c r="Q32" s="141"/>
      <c r="R32" s="187"/>
      <c r="S32" s="143"/>
    </row>
    <row r="33" spans="1:19" ht="15">
      <c r="A33" s="144" t="s">
        <v>32</v>
      </c>
      <c r="B33" s="155"/>
      <c r="C33" s="156"/>
      <c r="D33" s="180"/>
      <c r="E33" s="181"/>
      <c r="F33" s="181"/>
      <c r="G33" s="181"/>
      <c r="H33" s="181"/>
      <c r="I33" s="199"/>
      <c r="J33" s="195"/>
      <c r="K33" s="205"/>
      <c r="L33" s="208"/>
      <c r="M33" s="186"/>
      <c r="N33" s="198"/>
      <c r="O33" s="199"/>
      <c r="P33" s="205"/>
      <c r="Q33" s="141"/>
      <c r="R33" s="187"/>
      <c r="S33" s="143"/>
    </row>
    <row r="34" spans="1:19" ht="14.25">
      <c r="A34" s="151"/>
      <c r="B34" s="154" t="s">
        <v>33</v>
      </c>
      <c r="C34" s="164">
        <v>1</v>
      </c>
      <c r="D34" s="183"/>
      <c r="E34" s="184"/>
      <c r="F34" s="184"/>
      <c r="G34" s="184"/>
      <c r="H34" s="197"/>
      <c r="I34" s="199"/>
      <c r="J34" s="195"/>
      <c r="K34" s="205"/>
      <c r="L34" s="208"/>
      <c r="M34" s="186"/>
      <c r="N34" s="198"/>
      <c r="O34" s="199"/>
      <c r="P34" s="205"/>
      <c r="Q34" s="141"/>
      <c r="R34" s="187"/>
      <c r="S34" s="143"/>
    </row>
    <row r="35" spans="1:19" ht="14.25">
      <c r="A35" s="159"/>
      <c r="B35" s="149"/>
      <c r="C35" s="142"/>
      <c r="D35" s="142"/>
      <c r="E35" s="142"/>
      <c r="F35" s="142"/>
      <c r="G35" s="142"/>
      <c r="H35" s="198"/>
      <c r="I35" s="199"/>
      <c r="J35" s="195"/>
      <c r="K35" s="205"/>
      <c r="L35" s="208"/>
      <c r="M35" s="186"/>
      <c r="N35" s="198"/>
      <c r="O35" s="199"/>
      <c r="P35" s="205"/>
      <c r="Q35" s="141"/>
      <c r="R35" s="187"/>
      <c r="S35" s="143"/>
    </row>
    <row r="36" spans="1:19" ht="15">
      <c r="A36" s="170" t="s">
        <v>34</v>
      </c>
      <c r="B36" s="158"/>
      <c r="C36" s="164"/>
      <c r="D36" s="151"/>
      <c r="E36" s="177"/>
      <c r="F36" s="177"/>
      <c r="G36" s="139"/>
      <c r="H36" s="198"/>
      <c r="I36" s="199"/>
      <c r="J36" s="195"/>
      <c r="K36" s="205"/>
      <c r="L36" s="208"/>
      <c r="M36" s="186"/>
      <c r="N36" s="198"/>
      <c r="O36" s="199"/>
      <c r="P36" s="205"/>
      <c r="Q36" s="141"/>
      <c r="R36" s="187"/>
      <c r="S36" s="143"/>
    </row>
    <row r="37" spans="1:19" ht="14.25">
      <c r="A37" s="159"/>
      <c r="B37" s="149"/>
      <c r="C37" s="161"/>
      <c r="D37" s="142"/>
      <c r="E37" s="142"/>
      <c r="F37" s="142"/>
      <c r="G37" s="146"/>
      <c r="H37" s="183"/>
      <c r="I37" s="193"/>
      <c r="J37" s="194"/>
      <c r="K37" s="206"/>
      <c r="L37" s="204"/>
      <c r="M37" s="179"/>
      <c r="N37" s="183"/>
      <c r="O37" s="193"/>
      <c r="P37" s="206"/>
      <c r="Q37" s="146"/>
      <c r="R37" s="188"/>
      <c r="S37" s="143"/>
    </row>
    <row r="38" spans="1:19" ht="20.25">
      <c r="A38" s="141"/>
      <c r="B38" s="142"/>
      <c r="C38" s="142"/>
      <c r="D38" s="142"/>
      <c r="E38" s="142"/>
      <c r="F38" s="142"/>
      <c r="G38" s="171" t="s">
        <v>35</v>
      </c>
      <c r="H38" s="189">
        <v>1</v>
      </c>
      <c r="I38" s="196" t="s">
        <v>36</v>
      </c>
      <c r="J38" s="196" t="s">
        <v>36</v>
      </c>
      <c r="K38" s="207">
        <v>0</v>
      </c>
      <c r="L38" s="207">
        <v>1</v>
      </c>
      <c r="M38" s="173" t="s">
        <v>28</v>
      </c>
      <c r="N38" s="189">
        <v>1</v>
      </c>
      <c r="O38" s="196" t="s">
        <v>36</v>
      </c>
      <c r="P38" s="216" t="s">
        <v>21</v>
      </c>
      <c r="Q38" s="172" t="s">
        <v>36</v>
      </c>
      <c r="R38" s="217" t="s">
        <v>36</v>
      </c>
      <c r="S38" s="143"/>
    </row>
    <row r="39" spans="1:19" ht="14.25">
      <c r="A39" s="141"/>
      <c r="B39" s="142"/>
      <c r="C39" s="142"/>
      <c r="D39" s="142"/>
      <c r="E39" s="142"/>
      <c r="F39" s="142"/>
      <c r="G39" s="142"/>
      <c r="H39" s="142"/>
      <c r="I39" s="142"/>
      <c r="J39" s="142"/>
      <c r="K39" s="142"/>
      <c r="L39" s="142"/>
      <c r="M39" s="142"/>
      <c r="N39" s="142"/>
      <c r="O39" s="142"/>
      <c r="P39" s="142"/>
      <c r="Q39" s="142"/>
      <c r="R39" s="142"/>
      <c r="S39" s="143"/>
    </row>
    <row r="40" spans="1:19" ht="14.25">
      <c r="A40" s="174" t="s">
        <v>1</v>
      </c>
      <c r="B40" s="175" t="s">
        <v>211</v>
      </c>
      <c r="C40" s="142"/>
      <c r="D40" s="142"/>
      <c r="E40" s="142"/>
      <c r="F40" s="142"/>
      <c r="G40" s="142"/>
      <c r="H40" s="142"/>
      <c r="I40" s="142"/>
      <c r="J40" s="142"/>
      <c r="K40" s="142"/>
      <c r="L40" s="142"/>
      <c r="M40" s="142"/>
      <c r="N40" s="142"/>
      <c r="O40" s="142"/>
      <c r="P40" s="142"/>
      <c r="Q40" s="142"/>
      <c r="R40" s="142"/>
      <c r="S40" s="143"/>
    </row>
    <row r="41" spans="1:19" ht="14.25">
      <c r="A41" s="174" t="s">
        <v>38</v>
      </c>
      <c r="B41" s="176">
        <v>39062</v>
      </c>
      <c r="C41" s="142"/>
      <c r="D41" s="142"/>
      <c r="E41" s="142"/>
      <c r="F41" s="142"/>
      <c r="G41" s="142"/>
      <c r="H41" s="142"/>
      <c r="I41" s="142"/>
      <c r="J41" s="142"/>
      <c r="K41" s="142"/>
      <c r="L41" s="142"/>
      <c r="M41" s="142"/>
      <c r="N41" s="142"/>
      <c r="O41" s="142"/>
      <c r="P41" s="142"/>
      <c r="Q41" s="142"/>
      <c r="R41" s="142"/>
      <c r="S41" s="143"/>
    </row>
    <row r="42" spans="1:19" ht="14.25">
      <c r="A42" s="141"/>
      <c r="B42" s="142"/>
      <c r="C42" s="142"/>
      <c r="D42" s="142"/>
      <c r="E42" s="142"/>
      <c r="F42" s="142"/>
      <c r="G42" s="142"/>
      <c r="H42" s="142"/>
      <c r="I42" s="142"/>
      <c r="J42" s="142"/>
      <c r="K42" s="142"/>
      <c r="L42" s="142"/>
      <c r="M42" s="142"/>
      <c r="N42" s="142"/>
      <c r="O42" s="142"/>
      <c r="P42" s="142"/>
      <c r="Q42" s="142"/>
      <c r="R42" s="142"/>
      <c r="S42" s="143"/>
    </row>
    <row r="43" spans="1:19" ht="14.25">
      <c r="A43" s="141"/>
      <c r="B43" s="142"/>
      <c r="C43" s="142"/>
      <c r="D43" s="142"/>
      <c r="E43" s="142"/>
      <c r="F43" s="142"/>
      <c r="G43" s="142"/>
      <c r="H43" s="142"/>
      <c r="I43" s="142"/>
      <c r="J43" s="142"/>
      <c r="K43" s="142"/>
      <c r="L43" s="142"/>
      <c r="M43" s="142"/>
      <c r="N43" s="142"/>
      <c r="O43" s="142"/>
      <c r="P43" s="142"/>
      <c r="Q43" s="142"/>
      <c r="R43" s="142"/>
      <c r="S43" s="143"/>
    </row>
    <row r="44" spans="1:19" ht="14.25">
      <c r="A44" s="141"/>
      <c r="B44" s="142"/>
      <c r="C44" s="142"/>
      <c r="D44" s="142"/>
      <c r="E44" s="142"/>
      <c r="F44" s="142"/>
      <c r="G44" s="142"/>
      <c r="H44" s="142"/>
      <c r="I44" s="142"/>
      <c r="J44" s="142"/>
      <c r="K44" s="142"/>
      <c r="L44" s="142"/>
      <c r="M44" s="142"/>
      <c r="N44" s="142"/>
      <c r="O44" s="142"/>
      <c r="P44" s="142"/>
      <c r="Q44" s="142"/>
      <c r="R44" s="142"/>
      <c r="S44" s="143"/>
    </row>
    <row r="45" spans="1:19" ht="14.25">
      <c r="A45" s="146"/>
      <c r="B45" s="147"/>
      <c r="C45" s="147"/>
      <c r="D45" s="147"/>
      <c r="E45" s="147"/>
      <c r="F45" s="147"/>
      <c r="G45" s="147"/>
      <c r="H45" s="147"/>
      <c r="I45" s="147"/>
      <c r="J45" s="147"/>
      <c r="K45" s="147"/>
      <c r="L45" s="147"/>
      <c r="M45" s="147"/>
      <c r="N45" s="147"/>
      <c r="O45" s="147"/>
      <c r="P45" s="147"/>
      <c r="Q45" s="147"/>
      <c r="R45" s="147"/>
      <c r="S45" s="148"/>
    </row>
  </sheetData>
  <sheetProtection password="C927" sheet="1" objects="1" scenarios="1"/>
  <printOptions/>
  <pageMargins left="0.75" right="0.75" top="1" bottom="1" header="0.5" footer="0.5"/>
  <pageSetup fitToHeight="1" fitToWidth="1" orientation="portrait" paperSize="9" r:id="rId1"/>
  <headerFooter alignWithMargins="0">
    <oddHeader>&amp;C&amp;A</oddHeader>
    <oddFooter>&amp;L&amp;F&amp;CPage &amp;P&amp;R&amp;D</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S44"/>
  <sheetViews>
    <sheetView showGridLines="0" showRowColHeaders="0" zoomScale="75" zoomScaleNormal="75" workbookViewId="0" topLeftCell="A1">
      <selection activeCell="A1" sqref="A1"/>
    </sheetView>
  </sheetViews>
  <sheetFormatPr defaultColWidth="9.00390625" defaultRowHeight="14.25"/>
  <cols>
    <col min="1" max="1" width="28.625" style="0" customWidth="1"/>
    <col min="2" max="2" width="10.875" style="0" customWidth="1"/>
    <col min="4" max="4" width="10.50390625" style="0" customWidth="1"/>
    <col min="5" max="5" width="9.625" style="0" customWidth="1"/>
    <col min="6" max="6" width="10.50390625" style="0" customWidth="1"/>
    <col min="8" max="12" width="2.625" style="0" customWidth="1"/>
    <col min="13" max="13" width="3.00390625" style="0" customWidth="1"/>
    <col min="14" max="14" width="2.625" style="0" customWidth="1"/>
    <col min="15" max="18" width="3.00390625" style="0" customWidth="1"/>
    <col min="19" max="19" width="3.50390625" style="0" customWidth="1"/>
  </cols>
  <sheetData>
    <row r="1" spans="1:19" ht="20.25">
      <c r="A1" s="137"/>
      <c r="B1" s="138" t="s">
        <v>39</v>
      </c>
      <c r="C1" s="139"/>
      <c r="D1" s="139"/>
      <c r="E1" s="139"/>
      <c r="F1" s="139"/>
      <c r="G1" s="139"/>
      <c r="H1" s="139"/>
      <c r="I1" s="139"/>
      <c r="J1" s="139"/>
      <c r="K1" s="139"/>
      <c r="L1" s="139"/>
      <c r="M1" s="139"/>
      <c r="N1" s="139"/>
      <c r="O1" s="139"/>
      <c r="P1" s="139"/>
      <c r="Q1" s="139"/>
      <c r="R1" s="139"/>
      <c r="S1" s="140"/>
    </row>
    <row r="2" spans="1:19" ht="14.25">
      <c r="A2" s="141"/>
      <c r="B2" s="142"/>
      <c r="C2" s="142"/>
      <c r="D2" s="142"/>
      <c r="E2" s="142"/>
      <c r="F2" s="142"/>
      <c r="G2" s="142"/>
      <c r="H2" s="142"/>
      <c r="I2" s="142"/>
      <c r="J2" s="142"/>
      <c r="K2" s="142"/>
      <c r="L2" s="142"/>
      <c r="M2" s="142"/>
      <c r="N2" s="142"/>
      <c r="O2" s="142"/>
      <c r="P2" s="142"/>
      <c r="Q2" s="142"/>
      <c r="R2" s="142"/>
      <c r="S2" s="143"/>
    </row>
    <row r="3" spans="1:19" ht="15">
      <c r="A3" s="144" t="s">
        <v>1</v>
      </c>
      <c r="B3" s="139"/>
      <c r="C3" s="145" t="s">
        <v>2</v>
      </c>
      <c r="D3" s="180"/>
      <c r="E3" s="181"/>
      <c r="F3" s="181"/>
      <c r="G3" s="181"/>
      <c r="H3" s="181"/>
      <c r="I3" s="181"/>
      <c r="J3" s="181"/>
      <c r="K3" s="181"/>
      <c r="L3" s="181"/>
      <c r="M3" s="181"/>
      <c r="N3" s="181"/>
      <c r="O3" s="181"/>
      <c r="P3" s="181"/>
      <c r="Q3" s="181"/>
      <c r="R3" s="182"/>
      <c r="S3" s="143"/>
    </row>
    <row r="4" spans="1:19" ht="14.25">
      <c r="A4" s="146" t="s">
        <v>3</v>
      </c>
      <c r="B4" s="147"/>
      <c r="C4" s="148"/>
      <c r="D4" s="183"/>
      <c r="E4" s="184"/>
      <c r="F4" s="184"/>
      <c r="G4" s="184"/>
      <c r="H4" s="184"/>
      <c r="I4" s="184"/>
      <c r="J4" s="184"/>
      <c r="K4" s="184"/>
      <c r="L4" s="184"/>
      <c r="M4" s="184"/>
      <c r="N4" s="184"/>
      <c r="O4" s="184"/>
      <c r="P4" s="184"/>
      <c r="Q4" s="184"/>
      <c r="R4" s="190"/>
      <c r="S4" s="143"/>
    </row>
    <row r="5" spans="1:19" ht="14.25">
      <c r="A5" s="141"/>
      <c r="B5" s="142"/>
      <c r="C5" s="142"/>
      <c r="D5" s="142"/>
      <c r="E5" s="142"/>
      <c r="F5" s="142"/>
      <c r="G5" s="142"/>
      <c r="H5" s="142"/>
      <c r="I5" s="142"/>
      <c r="J5" s="142"/>
      <c r="K5" s="142"/>
      <c r="L5" s="142"/>
      <c r="M5" s="142"/>
      <c r="N5" s="142"/>
      <c r="O5" s="142"/>
      <c r="P5" s="142"/>
      <c r="Q5" s="142"/>
      <c r="R5" s="187"/>
      <c r="S5" s="143"/>
    </row>
    <row r="6" spans="1:19" ht="14.25">
      <c r="A6" s="141"/>
      <c r="B6" s="149"/>
      <c r="C6" s="149"/>
      <c r="D6" s="149"/>
      <c r="E6" s="149"/>
      <c r="F6" s="142"/>
      <c r="G6" s="142"/>
      <c r="H6" s="142"/>
      <c r="I6" s="142"/>
      <c r="J6" s="142"/>
      <c r="K6" s="142"/>
      <c r="L6" s="142"/>
      <c r="M6" s="142"/>
      <c r="N6" s="142"/>
      <c r="O6" s="142"/>
      <c r="P6" s="142"/>
      <c r="Q6" s="142"/>
      <c r="R6" s="187"/>
      <c r="S6" s="143"/>
    </row>
    <row r="7" spans="1:19" ht="15">
      <c r="A7" s="170" t="s">
        <v>4</v>
      </c>
      <c r="B7" s="177"/>
      <c r="C7" s="178"/>
      <c r="D7" s="137"/>
      <c r="E7" s="139"/>
      <c r="F7" s="139"/>
      <c r="G7" s="139"/>
      <c r="H7" s="139"/>
      <c r="I7" s="139"/>
      <c r="J7" s="139"/>
      <c r="K7" s="139"/>
      <c r="L7" s="139"/>
      <c r="M7" s="139"/>
      <c r="N7" s="139"/>
      <c r="O7" s="139"/>
      <c r="P7" s="139"/>
      <c r="Q7" s="139"/>
      <c r="R7" s="187"/>
      <c r="S7" s="143"/>
    </row>
    <row r="8" spans="1:19" ht="14.25">
      <c r="A8" s="141"/>
      <c r="B8" s="154" t="s">
        <v>7</v>
      </c>
      <c r="C8" s="153" t="s">
        <v>8</v>
      </c>
      <c r="D8" s="159"/>
      <c r="E8" s="149"/>
      <c r="F8" s="142"/>
      <c r="G8" s="142"/>
      <c r="H8" s="142"/>
      <c r="I8" s="142"/>
      <c r="J8" s="142"/>
      <c r="K8" s="142"/>
      <c r="L8" s="142"/>
      <c r="M8" s="142"/>
      <c r="N8" s="142"/>
      <c r="O8" s="142"/>
      <c r="P8" s="142"/>
      <c r="Q8" s="142"/>
      <c r="R8" s="187"/>
      <c r="S8" s="143"/>
    </row>
    <row r="9" spans="1:19" ht="14.25">
      <c r="A9" s="141"/>
      <c r="B9" s="154" t="s">
        <v>13</v>
      </c>
      <c r="C9" s="153" t="s">
        <v>14</v>
      </c>
      <c r="D9" s="159"/>
      <c r="E9" s="149"/>
      <c r="F9" s="142"/>
      <c r="G9" s="142"/>
      <c r="H9" s="142"/>
      <c r="I9" s="142"/>
      <c r="J9" s="142"/>
      <c r="K9" s="142"/>
      <c r="L9" s="142"/>
      <c r="M9" s="142"/>
      <c r="N9" s="142"/>
      <c r="O9" s="142"/>
      <c r="P9" s="142"/>
      <c r="Q9" s="142"/>
      <c r="R9" s="187"/>
      <c r="S9" s="143"/>
    </row>
    <row r="10" spans="1:19" ht="14.25">
      <c r="A10" s="141"/>
      <c r="B10" s="154" t="s">
        <v>15</v>
      </c>
      <c r="C10" s="153" t="s">
        <v>16</v>
      </c>
      <c r="D10" s="159"/>
      <c r="E10" s="149"/>
      <c r="F10" s="142"/>
      <c r="G10" s="142"/>
      <c r="H10" s="142"/>
      <c r="I10" s="142"/>
      <c r="J10" s="142"/>
      <c r="K10" s="142"/>
      <c r="L10" s="142"/>
      <c r="M10" s="142"/>
      <c r="N10" s="142"/>
      <c r="O10" s="142"/>
      <c r="P10" s="142"/>
      <c r="Q10" s="142"/>
      <c r="R10" s="187"/>
      <c r="S10" s="143"/>
    </row>
    <row r="11" spans="1:19" ht="14.25">
      <c r="A11" s="146"/>
      <c r="B11" s="154" t="s">
        <v>17</v>
      </c>
      <c r="C11" s="153" t="s">
        <v>18</v>
      </c>
      <c r="D11" s="165"/>
      <c r="E11" s="213"/>
      <c r="F11" s="147"/>
      <c r="G11" s="147"/>
      <c r="H11" s="147"/>
      <c r="I11" s="147"/>
      <c r="J11" s="147"/>
      <c r="K11" s="147"/>
      <c r="L11" s="147"/>
      <c r="M11" s="147"/>
      <c r="N11" s="147"/>
      <c r="O11" s="147"/>
      <c r="P11" s="147"/>
      <c r="Q11" s="142"/>
      <c r="R11" s="187"/>
      <c r="S11" s="143"/>
    </row>
    <row r="12" spans="1:19" ht="14.25">
      <c r="A12" s="141"/>
      <c r="B12" s="149"/>
      <c r="C12" s="149"/>
      <c r="D12" s="149"/>
      <c r="E12" s="149"/>
      <c r="F12" s="142"/>
      <c r="G12" s="142"/>
      <c r="H12" s="142"/>
      <c r="I12" s="142"/>
      <c r="J12" s="142"/>
      <c r="K12" s="142"/>
      <c r="L12" s="142"/>
      <c r="M12" s="142"/>
      <c r="N12" s="142"/>
      <c r="O12" s="142"/>
      <c r="P12" s="142"/>
      <c r="Q12" s="141"/>
      <c r="R12" s="187"/>
      <c r="S12" s="143"/>
    </row>
    <row r="13" spans="1:19" ht="15">
      <c r="A13" s="144" t="s">
        <v>19</v>
      </c>
      <c r="B13" s="155"/>
      <c r="C13" s="156"/>
      <c r="D13" s="201"/>
      <c r="E13" s="214"/>
      <c r="F13" s="202"/>
      <c r="G13" s="202"/>
      <c r="H13" s="202"/>
      <c r="I13" s="202"/>
      <c r="J13" s="202"/>
      <c r="K13" s="202"/>
      <c r="L13" s="202"/>
      <c r="M13" s="202"/>
      <c r="N13" s="202"/>
      <c r="O13" s="202"/>
      <c r="P13" s="202"/>
      <c r="Q13" s="141"/>
      <c r="R13" s="187"/>
      <c r="S13" s="143"/>
    </row>
    <row r="14" spans="1:19" ht="14.25">
      <c r="A14" s="157" t="s">
        <v>20</v>
      </c>
      <c r="B14" s="158"/>
      <c r="C14" s="153" t="s">
        <v>21</v>
      </c>
      <c r="D14" s="203"/>
      <c r="E14" s="215"/>
      <c r="F14" s="204"/>
      <c r="G14" s="204"/>
      <c r="H14" s="204"/>
      <c r="I14" s="204"/>
      <c r="J14" s="204"/>
      <c r="K14" s="204"/>
      <c r="L14" s="204"/>
      <c r="M14" s="204"/>
      <c r="N14" s="204"/>
      <c r="O14" s="204"/>
      <c r="P14" s="208"/>
      <c r="Q14" s="141"/>
      <c r="R14" s="187"/>
      <c r="S14" s="143"/>
    </row>
    <row r="15" spans="1:19" ht="14.25">
      <c r="A15" s="141"/>
      <c r="B15" s="149"/>
      <c r="C15" s="149"/>
      <c r="D15" s="149"/>
      <c r="E15" s="149"/>
      <c r="F15" s="142"/>
      <c r="G15" s="142"/>
      <c r="H15" s="142"/>
      <c r="I15" s="142"/>
      <c r="J15" s="142"/>
      <c r="K15" s="142"/>
      <c r="L15" s="142"/>
      <c r="M15" s="142"/>
      <c r="N15" s="142"/>
      <c r="O15" s="142"/>
      <c r="P15" s="205"/>
      <c r="Q15" s="141"/>
      <c r="R15" s="187"/>
      <c r="S15" s="143"/>
    </row>
    <row r="16" spans="1:19" ht="15">
      <c r="A16" s="144" t="s">
        <v>22</v>
      </c>
      <c r="B16" s="155"/>
      <c r="C16" s="156"/>
      <c r="D16" s="209"/>
      <c r="E16" s="210"/>
      <c r="F16" s="192"/>
      <c r="G16" s="192"/>
      <c r="H16" s="192"/>
      <c r="I16" s="192"/>
      <c r="J16" s="192"/>
      <c r="K16" s="192"/>
      <c r="L16" s="192"/>
      <c r="M16" s="192"/>
      <c r="N16" s="192"/>
      <c r="O16" s="192"/>
      <c r="P16" s="205"/>
      <c r="Q16" s="141"/>
      <c r="R16" s="187"/>
      <c r="S16" s="143"/>
    </row>
    <row r="17" spans="1:19" ht="14.25">
      <c r="A17" s="159"/>
      <c r="B17" s="160" t="s">
        <v>23</v>
      </c>
      <c r="C17" s="153">
        <v>5</v>
      </c>
      <c r="D17" s="199"/>
      <c r="E17" s="211"/>
      <c r="F17" s="195"/>
      <c r="G17" s="195"/>
      <c r="H17" s="195"/>
      <c r="I17" s="195"/>
      <c r="J17" s="195"/>
      <c r="K17" s="195"/>
      <c r="L17" s="195"/>
      <c r="M17" s="195"/>
      <c r="N17" s="195"/>
      <c r="O17" s="195"/>
      <c r="P17" s="205"/>
      <c r="Q17" s="141"/>
      <c r="R17" s="187"/>
      <c r="S17" s="143"/>
    </row>
    <row r="18" spans="1:19" ht="14.25">
      <c r="A18" s="162"/>
      <c r="B18" s="160" t="s">
        <v>24</v>
      </c>
      <c r="C18" s="153">
        <v>2</v>
      </c>
      <c r="D18" s="193"/>
      <c r="E18" s="212"/>
      <c r="F18" s="194"/>
      <c r="G18" s="194"/>
      <c r="H18" s="194"/>
      <c r="I18" s="194"/>
      <c r="J18" s="194"/>
      <c r="K18" s="194"/>
      <c r="L18" s="194"/>
      <c r="M18" s="194"/>
      <c r="N18" s="194"/>
      <c r="O18" s="195"/>
      <c r="P18" s="205"/>
      <c r="Q18" s="141"/>
      <c r="R18" s="187"/>
      <c r="S18" s="143"/>
    </row>
    <row r="19" spans="1:19" ht="14.25">
      <c r="A19" s="141"/>
      <c r="B19" s="142"/>
      <c r="C19" s="142"/>
      <c r="D19" s="142"/>
      <c r="E19" s="142"/>
      <c r="F19" s="142"/>
      <c r="G19" s="142"/>
      <c r="H19" s="142"/>
      <c r="I19" s="142"/>
      <c r="J19" s="142"/>
      <c r="K19" s="142"/>
      <c r="L19" s="142"/>
      <c r="M19" s="142"/>
      <c r="N19" s="142"/>
      <c r="O19" s="199"/>
      <c r="P19" s="205"/>
      <c r="Q19" s="141"/>
      <c r="R19" s="187"/>
      <c r="S19" s="143"/>
    </row>
    <row r="20" spans="1:19" ht="15">
      <c r="A20" s="144" t="s">
        <v>25</v>
      </c>
      <c r="B20" s="139"/>
      <c r="C20" s="140"/>
      <c r="D20" s="180"/>
      <c r="E20" s="181"/>
      <c r="F20" s="181"/>
      <c r="G20" s="181"/>
      <c r="H20" s="181"/>
      <c r="I20" s="181"/>
      <c r="J20" s="181"/>
      <c r="K20" s="181"/>
      <c r="L20" s="181"/>
      <c r="M20" s="181"/>
      <c r="N20" s="181"/>
      <c r="O20" s="199"/>
      <c r="P20" s="205"/>
      <c r="Q20" s="141"/>
      <c r="R20" s="187"/>
      <c r="S20" s="143"/>
    </row>
    <row r="21" spans="1:19" ht="14.25">
      <c r="A21" s="141"/>
      <c r="B21" s="163" t="s">
        <v>26</v>
      </c>
      <c r="C21" s="164">
        <v>1</v>
      </c>
      <c r="D21" s="183"/>
      <c r="E21" s="184"/>
      <c r="F21" s="184"/>
      <c r="G21" s="184"/>
      <c r="H21" s="184"/>
      <c r="I21" s="184"/>
      <c r="J21" s="184"/>
      <c r="K21" s="184"/>
      <c r="L21" s="184"/>
      <c r="M21" s="184"/>
      <c r="N21" s="197"/>
      <c r="O21" s="199"/>
      <c r="P21" s="205"/>
      <c r="Q21" s="141"/>
      <c r="R21" s="187"/>
      <c r="S21" s="143"/>
    </row>
    <row r="22" spans="1:19" ht="14.25">
      <c r="A22" s="175" t="s">
        <v>266</v>
      </c>
      <c r="B22" s="163" t="s">
        <v>27</v>
      </c>
      <c r="C22" s="153" t="s">
        <v>28</v>
      </c>
      <c r="D22" s="141"/>
      <c r="E22" s="142"/>
      <c r="F22" s="142"/>
      <c r="G22" s="142"/>
      <c r="H22" s="142"/>
      <c r="I22" s="142"/>
      <c r="J22" s="142"/>
      <c r="K22" s="142"/>
      <c r="L22" s="142"/>
      <c r="M22" s="143"/>
      <c r="N22" s="198"/>
      <c r="O22" s="199"/>
      <c r="P22" s="205"/>
      <c r="Q22" s="141"/>
      <c r="R22" s="187"/>
      <c r="S22" s="143"/>
    </row>
    <row r="23" spans="1:19" ht="14.25">
      <c r="A23" s="165" t="s">
        <v>267</v>
      </c>
      <c r="B23" s="163" t="s">
        <v>27</v>
      </c>
      <c r="C23" s="153" t="s">
        <v>166</v>
      </c>
      <c r="D23" s="141"/>
      <c r="E23" s="142"/>
      <c r="F23" s="142"/>
      <c r="G23" s="142"/>
      <c r="H23" s="142"/>
      <c r="I23" s="142"/>
      <c r="J23" s="142"/>
      <c r="K23" s="142"/>
      <c r="L23" s="142"/>
      <c r="M23" s="143"/>
      <c r="N23" s="198"/>
      <c r="O23" s="199"/>
      <c r="P23" s="205"/>
      <c r="Q23" s="141"/>
      <c r="R23" s="187"/>
      <c r="S23" s="143"/>
    </row>
    <row r="24" spans="1:19" ht="14.25">
      <c r="A24" s="165" t="s">
        <v>268</v>
      </c>
      <c r="B24" s="163" t="s">
        <v>27</v>
      </c>
      <c r="C24" s="153" t="s">
        <v>257</v>
      </c>
      <c r="D24" s="146"/>
      <c r="E24" s="147"/>
      <c r="F24" s="147"/>
      <c r="G24" s="147"/>
      <c r="H24" s="147"/>
      <c r="I24" s="147"/>
      <c r="J24" s="147"/>
      <c r="K24" s="147"/>
      <c r="L24" s="147"/>
      <c r="M24" s="143"/>
      <c r="N24" s="198"/>
      <c r="O24" s="199"/>
      <c r="P24" s="205"/>
      <c r="Q24" s="141"/>
      <c r="R24" s="187"/>
      <c r="S24" s="143"/>
    </row>
    <row r="25" spans="1:19" ht="14.25">
      <c r="A25" s="141"/>
      <c r="B25" s="142"/>
      <c r="C25" s="149"/>
      <c r="D25" s="142"/>
      <c r="E25" s="142"/>
      <c r="F25" s="142"/>
      <c r="G25" s="142"/>
      <c r="H25" s="142"/>
      <c r="I25" s="142"/>
      <c r="J25" s="142"/>
      <c r="K25" s="142"/>
      <c r="L25" s="142"/>
      <c r="M25" s="186"/>
      <c r="N25" s="198"/>
      <c r="O25" s="199"/>
      <c r="P25" s="205"/>
      <c r="Q25" s="141"/>
      <c r="R25" s="187"/>
      <c r="S25" s="143"/>
    </row>
    <row r="26" spans="1:19" ht="15">
      <c r="A26" s="144" t="s">
        <v>29</v>
      </c>
      <c r="B26" s="156"/>
      <c r="C26" s="201"/>
      <c r="D26" s="202"/>
      <c r="E26" s="202"/>
      <c r="F26" s="202"/>
      <c r="G26" s="202"/>
      <c r="H26" s="202"/>
      <c r="I26" s="202"/>
      <c r="J26" s="202"/>
      <c r="K26" s="202"/>
      <c r="L26" s="202"/>
      <c r="M26" s="186"/>
      <c r="N26" s="198"/>
      <c r="O26" s="199"/>
      <c r="P26" s="205"/>
      <c r="Q26" s="141"/>
      <c r="R26" s="187"/>
      <c r="S26" s="143"/>
    </row>
    <row r="27" spans="1:19" ht="14.25">
      <c r="A27" s="165"/>
      <c r="B27" s="166">
        <v>1</v>
      </c>
      <c r="C27" s="203"/>
      <c r="D27" s="204"/>
      <c r="E27" s="204"/>
      <c r="F27" s="204"/>
      <c r="G27" s="204"/>
      <c r="H27" s="204"/>
      <c r="I27" s="204"/>
      <c r="J27" s="204"/>
      <c r="K27" s="208"/>
      <c r="L27" s="208"/>
      <c r="M27" s="186"/>
      <c r="N27" s="198"/>
      <c r="O27" s="199"/>
      <c r="P27" s="205"/>
      <c r="Q27" s="141"/>
      <c r="R27" s="187"/>
      <c r="S27" s="143"/>
    </row>
    <row r="28" spans="1:19" ht="14.25">
      <c r="A28" s="159"/>
      <c r="B28" s="149"/>
      <c r="C28" s="149"/>
      <c r="D28" s="142"/>
      <c r="E28" s="142"/>
      <c r="F28" s="142"/>
      <c r="G28" s="142"/>
      <c r="H28" s="142"/>
      <c r="I28" s="142"/>
      <c r="J28" s="142"/>
      <c r="K28" s="205"/>
      <c r="L28" s="208"/>
      <c r="M28" s="186"/>
      <c r="N28" s="198"/>
      <c r="O28" s="199"/>
      <c r="P28" s="205"/>
      <c r="Q28" s="141"/>
      <c r="R28" s="187"/>
      <c r="S28" s="143"/>
    </row>
    <row r="29" spans="1:19" ht="15">
      <c r="A29" s="144" t="s">
        <v>30</v>
      </c>
      <c r="B29" s="155"/>
      <c r="C29" s="156"/>
      <c r="D29" s="191"/>
      <c r="E29" s="192"/>
      <c r="F29" s="192"/>
      <c r="G29" s="192"/>
      <c r="H29" s="192"/>
      <c r="I29" s="192"/>
      <c r="J29" s="192"/>
      <c r="K29" s="205"/>
      <c r="L29" s="208"/>
      <c r="M29" s="186"/>
      <c r="N29" s="198"/>
      <c r="O29" s="199"/>
      <c r="P29" s="205"/>
      <c r="Q29" s="141"/>
      <c r="R29" s="187"/>
      <c r="S29" s="143"/>
    </row>
    <row r="30" spans="1:19" ht="14.25">
      <c r="A30" s="167" t="s">
        <v>31</v>
      </c>
      <c r="B30" s="168"/>
      <c r="C30" s="166">
        <v>0</v>
      </c>
      <c r="D30" s="193"/>
      <c r="E30" s="194"/>
      <c r="F30" s="194"/>
      <c r="G30" s="194"/>
      <c r="H30" s="194"/>
      <c r="I30" s="195"/>
      <c r="J30" s="195"/>
      <c r="K30" s="205"/>
      <c r="L30" s="208"/>
      <c r="M30" s="186"/>
      <c r="N30" s="198"/>
      <c r="O30" s="199"/>
      <c r="P30" s="205"/>
      <c r="Q30" s="141"/>
      <c r="R30" s="187"/>
      <c r="S30" s="143"/>
    </row>
    <row r="31" spans="1:19" ht="14.25">
      <c r="A31" s="159"/>
      <c r="B31" s="149"/>
      <c r="C31" s="149"/>
      <c r="D31" s="142"/>
      <c r="E31" s="142"/>
      <c r="F31" s="142"/>
      <c r="G31" s="142"/>
      <c r="H31" s="142"/>
      <c r="I31" s="199"/>
      <c r="J31" s="195"/>
      <c r="K31" s="205"/>
      <c r="L31" s="208"/>
      <c r="M31" s="186"/>
      <c r="N31" s="198"/>
      <c r="O31" s="199"/>
      <c r="P31" s="205"/>
      <c r="Q31" s="141"/>
      <c r="R31" s="187"/>
      <c r="S31" s="143"/>
    </row>
    <row r="32" spans="1:19" ht="15">
      <c r="A32" s="144" t="s">
        <v>32</v>
      </c>
      <c r="B32" s="155"/>
      <c r="C32" s="156"/>
      <c r="D32" s="180"/>
      <c r="E32" s="181"/>
      <c r="F32" s="181"/>
      <c r="G32" s="181"/>
      <c r="H32" s="181"/>
      <c r="I32" s="199"/>
      <c r="J32" s="195"/>
      <c r="K32" s="205"/>
      <c r="L32" s="208"/>
      <c r="M32" s="186"/>
      <c r="N32" s="198"/>
      <c r="O32" s="199"/>
      <c r="P32" s="205"/>
      <c r="Q32" s="141"/>
      <c r="R32" s="187"/>
      <c r="S32" s="143"/>
    </row>
    <row r="33" spans="1:19" ht="14.25">
      <c r="A33" s="151"/>
      <c r="B33" s="154" t="s">
        <v>33</v>
      </c>
      <c r="C33" s="164">
        <v>1</v>
      </c>
      <c r="D33" s="183"/>
      <c r="E33" s="184"/>
      <c r="F33" s="184"/>
      <c r="G33" s="184"/>
      <c r="H33" s="197"/>
      <c r="I33" s="199"/>
      <c r="J33" s="195"/>
      <c r="K33" s="205"/>
      <c r="L33" s="208"/>
      <c r="M33" s="186"/>
      <c r="N33" s="198"/>
      <c r="O33" s="199"/>
      <c r="P33" s="205"/>
      <c r="Q33" s="141"/>
      <c r="R33" s="187"/>
      <c r="S33" s="143"/>
    </row>
    <row r="34" spans="1:19" ht="14.25">
      <c r="A34" s="159"/>
      <c r="B34" s="149"/>
      <c r="C34" s="142"/>
      <c r="D34" s="142"/>
      <c r="E34" s="142"/>
      <c r="F34" s="142"/>
      <c r="G34" s="142"/>
      <c r="H34" s="198"/>
      <c r="I34" s="199"/>
      <c r="J34" s="195"/>
      <c r="K34" s="205"/>
      <c r="L34" s="208"/>
      <c r="M34" s="186"/>
      <c r="N34" s="198"/>
      <c r="O34" s="199"/>
      <c r="P34" s="205"/>
      <c r="Q34" s="141"/>
      <c r="R34" s="187"/>
      <c r="S34" s="143"/>
    </row>
    <row r="35" spans="1:19" ht="15">
      <c r="A35" s="170" t="s">
        <v>35</v>
      </c>
      <c r="B35" s="158"/>
      <c r="C35" s="164"/>
      <c r="D35" s="151"/>
      <c r="E35" s="177"/>
      <c r="F35" s="177"/>
      <c r="G35" s="139"/>
      <c r="H35" s="198"/>
      <c r="I35" s="199"/>
      <c r="J35" s="195"/>
      <c r="K35" s="205"/>
      <c r="L35" s="208"/>
      <c r="M35" s="186"/>
      <c r="N35" s="198"/>
      <c r="O35" s="199"/>
      <c r="P35" s="205"/>
      <c r="Q35" s="141"/>
      <c r="R35" s="187"/>
      <c r="S35" s="143"/>
    </row>
    <row r="36" spans="1:19" ht="14.25">
      <c r="A36" s="159"/>
      <c r="B36" s="149"/>
      <c r="C36" s="161"/>
      <c r="D36" s="142"/>
      <c r="E36" s="142"/>
      <c r="F36" s="142"/>
      <c r="G36" s="146"/>
      <c r="H36" s="183"/>
      <c r="I36" s="193"/>
      <c r="J36" s="194"/>
      <c r="K36" s="206"/>
      <c r="L36" s="204"/>
      <c r="M36" s="179"/>
      <c r="N36" s="183"/>
      <c r="O36" s="193"/>
      <c r="P36" s="206"/>
      <c r="Q36" s="146"/>
      <c r="R36" s="188"/>
      <c r="S36" s="143"/>
    </row>
    <row r="37" spans="1:19" ht="20.25">
      <c r="A37" s="141"/>
      <c r="B37" s="142"/>
      <c r="C37" s="142"/>
      <c r="D37" s="142"/>
      <c r="E37" s="142"/>
      <c r="F37" s="142"/>
      <c r="G37" s="171" t="s">
        <v>35</v>
      </c>
      <c r="H37" s="189">
        <v>1</v>
      </c>
      <c r="I37" s="196" t="s">
        <v>36</v>
      </c>
      <c r="J37" s="196" t="s">
        <v>36</v>
      </c>
      <c r="K37" s="207">
        <v>0</v>
      </c>
      <c r="L37" s="207">
        <v>1</v>
      </c>
      <c r="M37" s="172" t="s">
        <v>36</v>
      </c>
      <c r="N37" s="189">
        <v>1</v>
      </c>
      <c r="O37" s="196" t="s">
        <v>36</v>
      </c>
      <c r="P37" s="216" t="s">
        <v>21</v>
      </c>
      <c r="Q37" s="172" t="s">
        <v>36</v>
      </c>
      <c r="R37" s="217" t="s">
        <v>36</v>
      </c>
      <c r="S37" s="143"/>
    </row>
    <row r="38" spans="1:19" ht="14.25">
      <c r="A38" s="141"/>
      <c r="B38" s="142"/>
      <c r="C38" s="142"/>
      <c r="D38" s="142"/>
      <c r="E38" s="142"/>
      <c r="F38" s="142"/>
      <c r="G38" s="142"/>
      <c r="H38" s="142"/>
      <c r="I38" s="142"/>
      <c r="J38" s="142"/>
      <c r="K38" s="142"/>
      <c r="L38" s="142"/>
      <c r="M38" s="142"/>
      <c r="N38" s="142"/>
      <c r="O38" s="142"/>
      <c r="P38" s="142"/>
      <c r="Q38" s="142"/>
      <c r="R38" s="142"/>
      <c r="S38" s="143"/>
    </row>
    <row r="39" spans="1:19" ht="14.25">
      <c r="A39" s="174" t="s">
        <v>1</v>
      </c>
      <c r="B39" s="175" t="s">
        <v>28</v>
      </c>
      <c r="C39" s="142"/>
      <c r="D39" s="142"/>
      <c r="E39" s="142"/>
      <c r="F39" s="142"/>
      <c r="G39" s="142"/>
      <c r="H39" s="142"/>
      <c r="I39" s="142"/>
      <c r="J39" s="142"/>
      <c r="K39" s="142"/>
      <c r="L39" s="142"/>
      <c r="M39" s="142"/>
      <c r="N39" s="142"/>
      <c r="O39" s="142"/>
      <c r="P39" s="142"/>
      <c r="Q39" s="142"/>
      <c r="R39" s="142"/>
      <c r="S39" s="143"/>
    </row>
    <row r="40" spans="1:19" ht="14.25">
      <c r="A40" s="174" t="s">
        <v>38</v>
      </c>
      <c r="B40" s="176">
        <v>39062</v>
      </c>
      <c r="C40" s="142"/>
      <c r="D40" s="142"/>
      <c r="E40" s="142"/>
      <c r="F40" s="142"/>
      <c r="G40" s="142"/>
      <c r="H40" s="142"/>
      <c r="I40" s="142"/>
      <c r="J40" s="142"/>
      <c r="K40" s="142"/>
      <c r="L40" s="142"/>
      <c r="M40" s="142"/>
      <c r="N40" s="142"/>
      <c r="O40" s="142"/>
      <c r="P40" s="142"/>
      <c r="Q40" s="142"/>
      <c r="R40" s="142"/>
      <c r="S40" s="143"/>
    </row>
    <row r="41" spans="1:19" ht="14.25">
      <c r="A41" s="141"/>
      <c r="B41" s="142"/>
      <c r="C41" s="142"/>
      <c r="D41" s="142"/>
      <c r="E41" s="142"/>
      <c r="F41" s="142"/>
      <c r="G41" s="142"/>
      <c r="H41" s="142"/>
      <c r="I41" s="142"/>
      <c r="J41" s="142"/>
      <c r="K41" s="142"/>
      <c r="L41" s="142"/>
      <c r="M41" s="142"/>
      <c r="N41" s="142"/>
      <c r="O41" s="142"/>
      <c r="P41" s="142"/>
      <c r="Q41" s="142"/>
      <c r="R41" s="142"/>
      <c r="S41" s="143"/>
    </row>
    <row r="42" spans="1:19" ht="14.25">
      <c r="A42" s="141"/>
      <c r="B42" s="142"/>
      <c r="C42" s="142"/>
      <c r="D42" s="142"/>
      <c r="E42" s="142"/>
      <c r="F42" s="142"/>
      <c r="G42" s="142"/>
      <c r="H42" s="142"/>
      <c r="I42" s="142"/>
      <c r="J42" s="142"/>
      <c r="K42" s="142"/>
      <c r="L42" s="142"/>
      <c r="M42" s="142"/>
      <c r="N42" s="142"/>
      <c r="O42" s="142"/>
      <c r="P42" s="142"/>
      <c r="Q42" s="142"/>
      <c r="R42" s="142"/>
      <c r="S42" s="143"/>
    </row>
    <row r="43" spans="1:19" ht="14.25">
      <c r="A43" s="141"/>
      <c r="B43" s="142"/>
      <c r="C43" s="142"/>
      <c r="D43" s="142"/>
      <c r="E43" s="142"/>
      <c r="F43" s="142"/>
      <c r="G43" s="142"/>
      <c r="H43" s="142"/>
      <c r="I43" s="142"/>
      <c r="J43" s="142"/>
      <c r="K43" s="142"/>
      <c r="L43" s="142"/>
      <c r="M43" s="142"/>
      <c r="N43" s="142"/>
      <c r="O43" s="142"/>
      <c r="P43" s="142"/>
      <c r="Q43" s="142"/>
      <c r="R43" s="142"/>
      <c r="S43" s="143"/>
    </row>
    <row r="44" spans="1:19" ht="14.25">
      <c r="A44" s="146"/>
      <c r="B44" s="147"/>
      <c r="C44" s="147"/>
      <c r="D44" s="147"/>
      <c r="E44" s="147"/>
      <c r="F44" s="147"/>
      <c r="G44" s="147"/>
      <c r="H44" s="147"/>
      <c r="I44" s="147"/>
      <c r="J44" s="147"/>
      <c r="K44" s="147"/>
      <c r="L44" s="147"/>
      <c r="M44" s="147"/>
      <c r="N44" s="147"/>
      <c r="O44" s="147"/>
      <c r="P44" s="147"/>
      <c r="Q44" s="147"/>
      <c r="R44" s="147"/>
      <c r="S44" s="148"/>
    </row>
  </sheetData>
  <sheetProtection password="C927" sheet="1" objects="1" scenarios="1"/>
  <printOptions/>
  <pageMargins left="0.75" right="0.75" top="1" bottom="1" header="0.5" footer="0.5"/>
  <pageSetup fitToHeight="1" fitToWidth="1" orientation="portrait" paperSize="9" r:id="rId1"/>
  <headerFooter alignWithMargins="0">
    <oddHeader>&amp;C&amp;A</oddHeader>
    <oddFooter>&amp;L&amp;F&amp;CPage &amp;P&amp;R&amp;D</oddFoot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O25"/>
  <sheetViews>
    <sheetView showGridLines="0" showRowColHeaders="0" workbookViewId="0" topLeftCell="A1">
      <selection activeCell="A1" sqref="A1:B1"/>
    </sheetView>
  </sheetViews>
  <sheetFormatPr defaultColWidth="9.00390625" defaultRowHeight="14.25"/>
  <cols>
    <col min="1" max="1" width="14.50390625" style="327" customWidth="1"/>
    <col min="2" max="2" width="15.75390625" style="327" customWidth="1"/>
    <col min="3" max="3" width="3.625" style="327" customWidth="1"/>
    <col min="4" max="4" width="12.75390625" style="327" bestFit="1" customWidth="1"/>
    <col min="5" max="5" width="4.125" style="327" bestFit="1" customWidth="1"/>
    <col min="6" max="6" width="3.00390625" style="327" bestFit="1" customWidth="1"/>
    <col min="7" max="7" width="2.625" style="327" bestFit="1" customWidth="1"/>
    <col min="8" max="11" width="3.625" style="327" customWidth="1"/>
    <col min="12" max="13" width="4.375" style="327" customWidth="1"/>
    <col min="14" max="15" width="5.625" style="332" customWidth="1"/>
    <col min="16" max="16" width="5.625" style="327" customWidth="1"/>
    <col min="17" max="16384" width="9.00390625" style="327" customWidth="1"/>
  </cols>
  <sheetData>
    <row r="1" spans="1:15" ht="14.25">
      <c r="A1" s="321" t="s">
        <v>40</v>
      </c>
      <c r="B1" s="322"/>
      <c r="C1" s="323"/>
      <c r="D1" s="324"/>
      <c r="E1" s="324"/>
      <c r="F1" s="324"/>
      <c r="G1" s="324"/>
      <c r="H1" s="324"/>
      <c r="I1" s="324"/>
      <c r="J1" s="324"/>
      <c r="K1" s="324"/>
      <c r="L1" s="325"/>
      <c r="M1" s="326"/>
      <c r="N1" s="327"/>
      <c r="O1" s="327"/>
    </row>
    <row r="2" spans="1:15" ht="14.25">
      <c r="A2" s="328"/>
      <c r="B2" s="329"/>
      <c r="C2" s="330"/>
      <c r="D2" s="330"/>
      <c r="E2" s="330"/>
      <c r="F2" s="330"/>
      <c r="G2" s="330"/>
      <c r="H2" s="330"/>
      <c r="I2" s="330"/>
      <c r="J2" s="330"/>
      <c r="K2" s="330"/>
      <c r="L2" s="331"/>
      <c r="M2" s="332"/>
      <c r="N2" s="327"/>
      <c r="O2" s="327"/>
    </row>
    <row r="3" spans="1:15" ht="14.25">
      <c r="A3" s="333"/>
      <c r="B3" s="330"/>
      <c r="C3" s="334" t="s">
        <v>41</v>
      </c>
      <c r="D3" s="335" t="s">
        <v>205</v>
      </c>
      <c r="E3" s="335" t="s">
        <v>206</v>
      </c>
      <c r="F3" s="335" t="s">
        <v>215</v>
      </c>
      <c r="G3" s="335" t="s">
        <v>216</v>
      </c>
      <c r="H3" s="336">
        <v>12</v>
      </c>
      <c r="I3" s="336">
        <v>13</v>
      </c>
      <c r="J3" s="336">
        <v>14</v>
      </c>
      <c r="K3" s="336">
        <v>15</v>
      </c>
      <c r="L3" s="331"/>
      <c r="N3" s="327"/>
      <c r="O3" s="327"/>
    </row>
    <row r="4" spans="1:15" ht="14.25">
      <c r="A4" s="333"/>
      <c r="B4" s="330"/>
      <c r="C4" s="337" t="s">
        <v>204</v>
      </c>
      <c r="D4" s="338" t="s">
        <v>208</v>
      </c>
      <c r="E4" s="339" t="s">
        <v>207</v>
      </c>
      <c r="F4" s="339" t="s">
        <v>42</v>
      </c>
      <c r="G4" s="339" t="s">
        <v>43</v>
      </c>
      <c r="H4" s="338" t="s">
        <v>43</v>
      </c>
      <c r="I4" s="338" t="s">
        <v>42</v>
      </c>
      <c r="J4" s="338" t="s">
        <v>42</v>
      </c>
      <c r="K4" s="338" t="s">
        <v>42</v>
      </c>
      <c r="L4" s="331"/>
      <c r="N4" s="327"/>
      <c r="O4" s="327"/>
    </row>
    <row r="5" spans="1:15" ht="20.25">
      <c r="A5" s="333"/>
      <c r="B5" s="330"/>
      <c r="C5" s="330"/>
      <c r="D5" s="340" t="s">
        <v>34</v>
      </c>
      <c r="E5" s="341" t="s">
        <v>201</v>
      </c>
      <c r="F5" s="342" t="str">
        <f>$C$10</f>
        <v>T</v>
      </c>
      <c r="G5" s="341" t="s">
        <v>217</v>
      </c>
      <c r="H5" s="342" t="str">
        <f>VLOOKUP(Lookup!$C$1,Lookup!$C$2:$J$4,2)</f>
        <v>*</v>
      </c>
      <c r="I5" s="340" t="s">
        <v>21</v>
      </c>
      <c r="J5" s="342" t="str">
        <f>VLOOKUP(Lookup!$C$6,Lookup!$C$7:$F$11,2)</f>
        <v>*</v>
      </c>
      <c r="K5" s="342" t="str">
        <f>C21</f>
        <v>N</v>
      </c>
      <c r="L5" s="343"/>
      <c r="N5" s="327"/>
      <c r="O5" s="327"/>
    </row>
    <row r="6" spans="1:15" ht="28.5" customHeight="1">
      <c r="A6" s="344" t="s">
        <v>44</v>
      </c>
      <c r="B6" s="345"/>
      <c r="C6" s="346"/>
      <c r="D6" s="220"/>
      <c r="E6" s="347"/>
      <c r="F6" s="224"/>
      <c r="G6" s="347"/>
      <c r="H6" s="224"/>
      <c r="I6" s="347"/>
      <c r="J6" s="232"/>
      <c r="K6" s="349"/>
      <c r="L6" s="331"/>
      <c r="M6" s="332"/>
      <c r="N6" s="327"/>
      <c r="O6" s="327"/>
    </row>
    <row r="7" spans="1:15" ht="15">
      <c r="A7" s="432" t="s">
        <v>29</v>
      </c>
      <c r="B7" s="350"/>
      <c r="C7" s="351"/>
      <c r="D7" s="352"/>
      <c r="E7" s="353"/>
      <c r="F7" s="419"/>
      <c r="G7" s="354"/>
      <c r="H7" s="226"/>
      <c r="I7" s="355"/>
      <c r="J7" s="445"/>
      <c r="K7" s="355"/>
      <c r="L7" s="331"/>
      <c r="M7" s="332"/>
      <c r="N7" s="327"/>
      <c r="O7" s="327"/>
    </row>
    <row r="8" spans="1:15" ht="20.25">
      <c r="A8" s="356" t="s">
        <v>200</v>
      </c>
      <c r="B8" s="351"/>
      <c r="C8" s="357" t="s">
        <v>201</v>
      </c>
      <c r="D8" s="358"/>
      <c r="E8" s="353"/>
      <c r="F8" s="419"/>
      <c r="G8" s="354"/>
      <c r="H8" s="226"/>
      <c r="I8" s="355"/>
      <c r="J8" s="445"/>
      <c r="K8" s="355"/>
      <c r="L8" s="331"/>
      <c r="M8" s="332"/>
      <c r="N8" s="327"/>
      <c r="O8" s="327"/>
    </row>
    <row r="9" spans="1:15" ht="20.25">
      <c r="A9" s="432" t="s">
        <v>212</v>
      </c>
      <c r="B9" s="350"/>
      <c r="C9" s="359"/>
      <c r="D9" s="222"/>
      <c r="E9" s="429"/>
      <c r="F9" s="223"/>
      <c r="G9" s="354"/>
      <c r="H9" s="226"/>
      <c r="I9" s="355"/>
      <c r="J9" s="445"/>
      <c r="K9" s="355"/>
      <c r="L9" s="331"/>
      <c r="M9" s="332"/>
      <c r="N9" s="327"/>
      <c r="O9" s="327"/>
    </row>
    <row r="10" spans="1:15" ht="20.25">
      <c r="A10" s="360" t="str">
        <f>VLOOKUP($F$5,Lookup!$D$58:$F$60,2)</f>
        <v>SIZE 4</v>
      </c>
      <c r="B10" s="361"/>
      <c r="C10" s="362" t="str">
        <f>VLOOKUP(Lookup!$B$60,Lookup!$B$61:$C$66,2)</f>
        <v>T</v>
      </c>
      <c r="D10" s="430"/>
      <c r="E10" s="431"/>
      <c r="F10" s="223"/>
      <c r="G10" s="354"/>
      <c r="H10" s="226"/>
      <c r="I10" s="355"/>
      <c r="J10" s="445"/>
      <c r="K10" s="355"/>
      <c r="L10" s="331"/>
      <c r="M10" s="332"/>
      <c r="N10" s="327"/>
      <c r="O10" s="327"/>
    </row>
    <row r="11" spans="1:15" ht="15">
      <c r="A11" s="433" t="s">
        <v>213</v>
      </c>
      <c r="B11" s="363"/>
      <c r="C11" s="364"/>
      <c r="D11" s="352"/>
      <c r="E11" s="365"/>
      <c r="F11" s="419"/>
      <c r="G11" s="354"/>
      <c r="H11" s="227"/>
      <c r="I11" s="366"/>
      <c r="J11" s="445"/>
      <c r="K11" s="355"/>
      <c r="L11" s="331"/>
      <c r="M11" s="332"/>
      <c r="N11" s="327"/>
      <c r="O11" s="327"/>
    </row>
    <row r="12" spans="1:15" ht="20.25">
      <c r="A12" s="367" t="s">
        <v>214</v>
      </c>
      <c r="B12" s="363"/>
      <c r="C12" s="368">
        <v>1</v>
      </c>
      <c r="D12" s="369"/>
      <c r="E12" s="370"/>
      <c r="F12" s="420"/>
      <c r="G12" s="371"/>
      <c r="H12" s="435"/>
      <c r="I12" s="372"/>
      <c r="J12" s="446"/>
      <c r="K12" s="355"/>
      <c r="L12" s="331"/>
      <c r="M12" s="332"/>
      <c r="N12" s="327"/>
      <c r="O12" s="327"/>
    </row>
    <row r="13" spans="1:15" ht="15">
      <c r="A13" s="432" t="s">
        <v>269</v>
      </c>
      <c r="B13" s="373"/>
      <c r="C13" s="374"/>
      <c r="D13" s="230"/>
      <c r="E13" s="231"/>
      <c r="F13" s="225"/>
      <c r="G13" s="230"/>
      <c r="H13" s="233"/>
      <c r="I13" s="372"/>
      <c r="J13" s="447"/>
      <c r="K13" s="376"/>
      <c r="L13" s="343"/>
      <c r="N13" s="327"/>
      <c r="O13" s="327"/>
    </row>
    <row r="14" spans="1:15" ht="15">
      <c r="A14" s="377" t="s">
        <v>45</v>
      </c>
      <c r="B14" s="378" t="s">
        <v>46</v>
      </c>
      <c r="C14" s="379"/>
      <c r="D14" s="436"/>
      <c r="E14" s="437"/>
      <c r="F14" s="421"/>
      <c r="G14" s="436"/>
      <c r="H14" s="233"/>
      <c r="I14" s="372"/>
      <c r="J14" s="447"/>
      <c r="K14" s="376"/>
      <c r="L14" s="343"/>
      <c r="N14" s="327"/>
      <c r="O14" s="327"/>
    </row>
    <row r="15" spans="1:15" ht="31.5" customHeight="1">
      <c r="A15" s="333"/>
      <c r="B15" s="380" t="str">
        <f>VLOOKUP(Lookup!$C$1,Lookup!$C$2:$K$4,9)</f>
        <v>? to ? Vdc OR ? to ? Vac</v>
      </c>
      <c r="C15" s="381" t="str">
        <f>$H$5</f>
        <v>*</v>
      </c>
      <c r="D15" s="228"/>
      <c r="E15" s="229"/>
      <c r="F15" s="420"/>
      <c r="G15" s="234"/>
      <c r="H15" s="233"/>
      <c r="I15" s="355"/>
      <c r="J15" s="445"/>
      <c r="K15" s="355"/>
      <c r="L15" s="331"/>
      <c r="M15" s="332"/>
      <c r="N15" s="327"/>
      <c r="O15" s="327"/>
    </row>
    <row r="16" spans="1:15" ht="15">
      <c r="A16" s="432" t="s">
        <v>202</v>
      </c>
      <c r="B16" s="383"/>
      <c r="C16" s="384"/>
      <c r="D16" s="348"/>
      <c r="E16" s="374"/>
      <c r="F16" s="226"/>
      <c r="G16" s="348"/>
      <c r="H16" s="373"/>
      <c r="I16" s="375"/>
      <c r="J16" s="445"/>
      <c r="K16" s="355"/>
      <c r="L16" s="331"/>
      <c r="M16" s="332"/>
      <c r="N16" s="327"/>
      <c r="O16" s="327"/>
    </row>
    <row r="17" spans="1:15" ht="20.25">
      <c r="A17" s="385" t="s">
        <v>199</v>
      </c>
      <c r="B17" s="386"/>
      <c r="C17" s="387" t="s">
        <v>21</v>
      </c>
      <c r="D17" s="369"/>
      <c r="E17" s="370"/>
      <c r="F17" s="420"/>
      <c r="G17" s="382"/>
      <c r="H17" s="330"/>
      <c r="I17" s="375"/>
      <c r="J17" s="445"/>
      <c r="K17" s="355"/>
      <c r="L17" s="331"/>
      <c r="M17" s="332"/>
      <c r="N17" s="327"/>
      <c r="O17" s="327"/>
    </row>
    <row r="18" spans="1:15" ht="15">
      <c r="A18" s="432" t="s">
        <v>4</v>
      </c>
      <c r="B18" s="388"/>
      <c r="C18" s="389"/>
      <c r="D18" s="438"/>
      <c r="E18" s="439"/>
      <c r="F18" s="227"/>
      <c r="G18" s="438"/>
      <c r="H18" s="440"/>
      <c r="I18" s="440"/>
      <c r="J18" s="218"/>
      <c r="K18" s="355"/>
      <c r="L18" s="331"/>
      <c r="M18" s="332"/>
      <c r="N18" s="327"/>
      <c r="O18" s="327"/>
    </row>
    <row r="19" spans="1:15" ht="33" customHeight="1">
      <c r="A19" s="391"/>
      <c r="B19" s="329"/>
      <c r="C19" s="392" t="str">
        <f>$J$5</f>
        <v>*</v>
      </c>
      <c r="D19" s="441"/>
      <c r="E19" s="442"/>
      <c r="F19" s="227"/>
      <c r="G19" s="441"/>
      <c r="H19" s="443"/>
      <c r="I19" s="443"/>
      <c r="J19" s="444"/>
      <c r="K19" s="355"/>
      <c r="L19" s="331"/>
      <c r="M19" s="332"/>
      <c r="N19" s="327"/>
      <c r="O19" s="327"/>
    </row>
    <row r="20" spans="1:15" ht="29.25" customHeight="1">
      <c r="A20" s="394" t="s">
        <v>47</v>
      </c>
      <c r="B20" s="395"/>
      <c r="C20" s="396"/>
      <c r="D20" s="397"/>
      <c r="E20" s="398"/>
      <c r="F20" s="422"/>
      <c r="G20" s="397"/>
      <c r="H20" s="390"/>
      <c r="I20" s="399"/>
      <c r="J20" s="373"/>
      <c r="K20" s="375"/>
      <c r="L20" s="331"/>
      <c r="M20" s="332"/>
      <c r="N20" s="327"/>
      <c r="O20" s="327"/>
    </row>
    <row r="21" spans="1:15" ht="20.25">
      <c r="A21" s="400">
        <v>40544</v>
      </c>
      <c r="B21" s="401"/>
      <c r="C21" s="402" t="str">
        <f>Lookup!$C$23</f>
        <v>N</v>
      </c>
      <c r="D21" s="403"/>
      <c r="E21" s="404"/>
      <c r="F21" s="422"/>
      <c r="G21" s="403"/>
      <c r="H21" s="405"/>
      <c r="I21" s="330"/>
      <c r="J21" s="330"/>
      <c r="K21" s="375"/>
      <c r="L21" s="331"/>
      <c r="M21" s="332"/>
      <c r="N21" s="327"/>
      <c r="O21" s="327"/>
    </row>
    <row r="22" spans="1:15" ht="14.25">
      <c r="A22" s="406" t="s">
        <v>203</v>
      </c>
      <c r="B22" s="407"/>
      <c r="C22" s="408"/>
      <c r="D22" s="409"/>
      <c r="E22" s="410"/>
      <c r="F22" s="422"/>
      <c r="G22" s="409"/>
      <c r="H22" s="411"/>
      <c r="I22" s="393"/>
      <c r="J22" s="393"/>
      <c r="K22" s="386"/>
      <c r="L22" s="331" t="s">
        <v>48</v>
      </c>
      <c r="M22" s="332"/>
      <c r="N22" s="327"/>
      <c r="O22" s="327"/>
    </row>
    <row r="23" spans="1:15" ht="15">
      <c r="A23" s="434" t="str">
        <f>HLOOKUP(Lookup!$B$51,Lookup!$C$52:$G$57,3)</f>
        <v>Areva and Alstom Livery</v>
      </c>
      <c r="B23" s="350"/>
      <c r="C23" s="412"/>
      <c r="D23" s="425"/>
      <c r="E23" s="426"/>
      <c r="F23" s="423"/>
      <c r="G23" s="338"/>
      <c r="H23" s="405"/>
      <c r="I23" s="330"/>
      <c r="J23" s="330"/>
      <c r="K23" s="330"/>
      <c r="L23" s="331"/>
      <c r="M23" s="332"/>
      <c r="N23" s="327"/>
      <c r="O23" s="327"/>
    </row>
    <row r="24" spans="1:15" ht="31.5" customHeight="1">
      <c r="A24" s="413"/>
      <c r="B24" s="414"/>
      <c r="C24" s="415"/>
      <c r="D24" s="427"/>
      <c r="E24" s="428"/>
      <c r="F24" s="424"/>
      <c r="G24" s="338"/>
      <c r="H24" s="405"/>
      <c r="I24" s="330"/>
      <c r="J24" s="330"/>
      <c r="K24" s="330"/>
      <c r="L24" s="331"/>
      <c r="M24" s="332"/>
      <c r="N24" s="327"/>
      <c r="O24" s="327"/>
    </row>
    <row r="25" spans="1:15" ht="15" thickBot="1">
      <c r="A25" s="416"/>
      <c r="B25" s="417"/>
      <c r="C25" s="417"/>
      <c r="D25" s="417"/>
      <c r="E25" s="417"/>
      <c r="F25" s="417"/>
      <c r="G25" s="417"/>
      <c r="H25" s="417"/>
      <c r="I25" s="417"/>
      <c r="J25" s="417"/>
      <c r="K25" s="417"/>
      <c r="L25" s="418"/>
      <c r="M25" s="332"/>
      <c r="N25" s="327"/>
      <c r="O25" s="327"/>
    </row>
  </sheetData>
  <sheetProtection password="C927" sheet="1" objects="1" scenarios="1"/>
  <mergeCells count="5">
    <mergeCell ref="A1:B1"/>
    <mergeCell ref="A6:C6"/>
    <mergeCell ref="A20:C20"/>
    <mergeCell ref="A22:C22"/>
    <mergeCell ref="A21:B21"/>
  </mergeCells>
  <printOptions/>
  <pageMargins left="0.7480314960629921" right="0.7480314960629921" top="0.984251968503937" bottom="0.984251968503937" header="0.5118110236220472" footer="0.5118110236220472"/>
  <pageSetup fitToHeight="1" fitToWidth="1" horizontalDpi="300" verticalDpi="300" orientation="portrait" paperSize="9" r:id="rId2"/>
  <headerFooter alignWithMargins="0">
    <oddHeader>&amp;C&amp;A</oddHeader>
    <oddFooter>&amp;L&amp;F&amp;CPage &amp;P&amp;R&amp;D</oddFooter>
  </headerFooter>
  <legacyDrawing r:id="rId1"/>
</worksheet>
</file>

<file path=xl/worksheets/sheet5.xml><?xml version="1.0" encoding="utf-8"?>
<worksheet xmlns="http://schemas.openxmlformats.org/spreadsheetml/2006/main" xmlns:r="http://schemas.openxmlformats.org/officeDocument/2006/relationships">
  <sheetPr codeName="Sheet4"/>
  <dimension ref="A1:IV85"/>
  <sheetViews>
    <sheetView showGridLines="0" showRowColHeaders="0" zoomScale="75" zoomScaleNormal="75" workbookViewId="0" topLeftCell="A1">
      <selection activeCell="A1" sqref="A1"/>
    </sheetView>
  </sheetViews>
  <sheetFormatPr defaultColWidth="9.00390625" defaultRowHeight="14.25"/>
  <cols>
    <col min="1" max="1" width="18.75390625" style="0" customWidth="1"/>
    <col min="2" max="2" width="33.75390625" style="0" customWidth="1"/>
    <col min="3" max="3" width="16.625" style="0" customWidth="1"/>
    <col min="4" max="4" width="8.125" style="1" customWidth="1"/>
    <col min="5" max="5" width="27.625" style="0" customWidth="1"/>
    <col min="6" max="6" width="20.625" style="1" bestFit="1" customWidth="1"/>
    <col min="7" max="7" width="7.375" style="1" customWidth="1"/>
    <col min="8" max="8" width="9.625" style="1" customWidth="1"/>
  </cols>
  <sheetData>
    <row r="1" spans="1:256" s="2" customFormat="1" ht="18">
      <c r="A1" s="235"/>
      <c r="B1" s="250" t="s">
        <v>49</v>
      </c>
      <c r="C1" s="250"/>
      <c r="D1" s="250"/>
      <c r="E1" s="250"/>
      <c r="F1" s="251"/>
      <c r="G1" s="251"/>
      <c r="H1" s="252"/>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8" ht="20.25">
      <c r="A2" s="236" t="s">
        <v>50</v>
      </c>
      <c r="B2" s="11"/>
      <c r="C2" s="253"/>
      <c r="D2" s="256"/>
      <c r="E2" s="142"/>
      <c r="F2" s="149"/>
      <c r="G2" s="200" t="s">
        <v>51</v>
      </c>
      <c r="H2" s="257"/>
    </row>
    <row r="3" spans="1:256" s="2" customFormat="1" ht="20.25">
      <c r="A3" s="236" t="s">
        <v>52</v>
      </c>
      <c r="B3" s="130" t="str">
        <f>IF(Nomenclature!$F$5="D","KAVS","KAVSVER2")</f>
        <v>KAVSVER2</v>
      </c>
      <c r="C3" s="254" t="s">
        <v>53</v>
      </c>
      <c r="D3" s="8" t="str">
        <f>Nomenclature!K5</f>
        <v>N</v>
      </c>
      <c r="E3" s="254" t="s">
        <v>54</v>
      </c>
      <c r="F3" s="9">
        <v>8</v>
      </c>
      <c r="G3" s="165" t="s">
        <v>55</v>
      </c>
      <c r="H3" s="258" t="s">
        <v>56</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8" ht="20.25">
      <c r="A4" s="237" t="s">
        <v>57</v>
      </c>
      <c r="B4" s="15" t="str">
        <f>CONCATENATE(Nomenclature!D5,Nomenclature!E5,Nomenclature!F5,Nomenclature!G5,Nomenclature!H5,Nomenclature!I5,Nomenclature!J5,Nomenclature!K5)</f>
        <v>KAVS10001T1*J*N</v>
      </c>
      <c r="C4" s="255"/>
      <c r="D4" s="158"/>
      <c r="E4" s="177"/>
      <c r="F4" s="152" t="s">
        <v>58</v>
      </c>
      <c r="G4" s="259">
        <v>109600</v>
      </c>
      <c r="H4" s="260"/>
    </row>
    <row r="5" spans="1:8" ht="14.25">
      <c r="A5" s="219"/>
      <c r="B5" s="261" t="s">
        <v>59</v>
      </c>
      <c r="C5" s="262"/>
      <c r="D5" s="142"/>
      <c r="E5" s="142"/>
      <c r="F5" s="149"/>
      <c r="G5" s="149"/>
      <c r="H5" s="263"/>
    </row>
    <row r="6" spans="1:8" ht="14.25">
      <c r="A6" s="219"/>
      <c r="B6" s="261" t="s">
        <v>44</v>
      </c>
      <c r="C6" s="264"/>
      <c r="D6" s="149"/>
      <c r="E6" s="142"/>
      <c r="F6" s="149"/>
      <c r="G6" s="149"/>
      <c r="H6" s="263"/>
    </row>
    <row r="7" spans="1:8" ht="14.25">
      <c r="A7" s="219"/>
      <c r="B7" s="265" t="s">
        <v>60</v>
      </c>
      <c r="C7" s="264"/>
      <c r="D7" s="149"/>
      <c r="E7" s="142"/>
      <c r="F7" s="149"/>
      <c r="G7" s="149"/>
      <c r="H7" s="263"/>
    </row>
    <row r="8" spans="1:8" ht="14.25">
      <c r="A8" s="219"/>
      <c r="B8" s="265"/>
      <c r="C8" s="142"/>
      <c r="D8" s="149"/>
      <c r="E8" s="142"/>
      <c r="F8" s="149"/>
      <c r="G8" s="149"/>
      <c r="H8" s="263"/>
    </row>
    <row r="9" spans="1:8" ht="14.25">
      <c r="A9" s="219"/>
      <c r="B9" s="265"/>
      <c r="C9" s="142"/>
      <c r="D9" s="149"/>
      <c r="E9" s="142"/>
      <c r="F9" s="149"/>
      <c r="G9" s="149"/>
      <c r="H9" s="263"/>
    </row>
    <row r="10" spans="1:8" ht="14.25">
      <c r="A10" s="219"/>
      <c r="B10" s="142"/>
      <c r="C10" s="142"/>
      <c r="D10" s="142"/>
      <c r="E10" s="221"/>
      <c r="F10" s="221"/>
      <c r="G10" s="221"/>
      <c r="H10" s="266"/>
    </row>
    <row r="11" spans="1:8" ht="14.25">
      <c r="A11" s="238" t="s">
        <v>61</v>
      </c>
      <c r="B11" s="174" t="str">
        <f>CONCATENATE(Nomenclature!D4,Nomenclature!E4,Nomenclature!F4,Nomenclature!G4,Nomenclature!H4,Nomenclature!I4,Nomenclature!J4,Nomenclature!K4)</f>
        <v>AAAANNNNNANNAAA</v>
      </c>
      <c r="C11" s="230" t="s">
        <v>62</v>
      </c>
      <c r="D11" s="231"/>
      <c r="E11" s="230" t="s">
        <v>63</v>
      </c>
      <c r="F11" s="231"/>
      <c r="G11" s="142"/>
      <c r="H11" s="267"/>
    </row>
    <row r="12" spans="1:8" ht="14.25">
      <c r="A12" s="239" t="s">
        <v>64</v>
      </c>
      <c r="B12" s="185" t="s">
        <v>65</v>
      </c>
      <c r="C12" s="268" t="s">
        <v>66</v>
      </c>
      <c r="D12" s="268" t="s">
        <v>67</v>
      </c>
      <c r="E12" s="268" t="s">
        <v>66</v>
      </c>
      <c r="F12" s="268" t="s">
        <v>67</v>
      </c>
      <c r="G12" s="142"/>
      <c r="H12" s="267"/>
    </row>
    <row r="13" spans="1:8" ht="14.25">
      <c r="A13" s="240" t="s">
        <v>242</v>
      </c>
      <c r="B13" s="177"/>
      <c r="C13" s="158"/>
      <c r="D13" s="158"/>
      <c r="E13" s="158"/>
      <c r="F13" s="269"/>
      <c r="G13" s="142"/>
      <c r="H13" s="267"/>
    </row>
    <row r="14" spans="1:8" ht="14.25">
      <c r="A14" s="241">
        <v>1</v>
      </c>
      <c r="B14" s="142" t="s">
        <v>68</v>
      </c>
      <c r="C14" s="270">
        <v>57</v>
      </c>
      <c r="D14" s="271" t="s">
        <v>245</v>
      </c>
      <c r="E14" s="270">
        <v>120</v>
      </c>
      <c r="F14" s="271" t="s">
        <v>69</v>
      </c>
      <c r="G14" s="142"/>
      <c r="H14" s="267"/>
    </row>
    <row r="15" spans="1:8" ht="14.25">
      <c r="A15" s="242">
        <f>A14+1</f>
        <v>2</v>
      </c>
      <c r="B15" s="174" t="s">
        <v>70</v>
      </c>
      <c r="C15" s="6" t="str">
        <f>VLOOKUP(Lookup!$C$1,Lookup!$C$2:$K$4,3)</f>
        <v>?</v>
      </c>
      <c r="D15" s="272" t="s">
        <v>245</v>
      </c>
      <c r="E15" s="6" t="str">
        <f>VLOOKUP(Lookup!$C$1,Lookup!$C$2:$K$4,4)</f>
        <v>?</v>
      </c>
      <c r="F15" s="272" t="s">
        <v>71</v>
      </c>
      <c r="G15" s="142"/>
      <c r="H15" s="267"/>
    </row>
    <row r="16" spans="1:8" ht="14.25">
      <c r="A16" s="242">
        <f aca="true" t="shared" si="0" ref="A16:A31">A15+1</f>
        <v>3</v>
      </c>
      <c r="B16" s="174" t="s">
        <v>72</v>
      </c>
      <c r="C16" s="6" t="str">
        <f>VLOOKUP(Lookup!$C$1,Lookup!$C$2:$K$4,5)</f>
        <v>?</v>
      </c>
      <c r="D16" s="272" t="s">
        <v>245</v>
      </c>
      <c r="E16" s="6" t="str">
        <f>VLOOKUP(Lookup!$C$1,Lookup!$C$2:$K$4,6)</f>
        <v>?</v>
      </c>
      <c r="F16" s="272" t="s">
        <v>73</v>
      </c>
      <c r="G16" s="142"/>
      <c r="H16" s="267"/>
    </row>
    <row r="17" spans="1:8" ht="14.25">
      <c r="A17" s="242">
        <f t="shared" si="0"/>
        <v>4</v>
      </c>
      <c r="B17" s="174" t="s">
        <v>72</v>
      </c>
      <c r="C17" s="6" t="str">
        <f>VLOOKUP(Lookup!$C$1,Lookup!$C$2:$K$4,7)</f>
        <v>?</v>
      </c>
      <c r="D17" s="272" t="s">
        <v>245</v>
      </c>
      <c r="E17" s="6" t="str">
        <f>VLOOKUP(Lookup!$C$1,Lookup!$C$2:$K$4,8)</f>
        <v>?</v>
      </c>
      <c r="F17" s="272" t="s">
        <v>69</v>
      </c>
      <c r="G17" s="142"/>
      <c r="H17" s="267"/>
    </row>
    <row r="18" spans="1:8" ht="14.25">
      <c r="A18" s="242">
        <f t="shared" si="0"/>
        <v>5</v>
      </c>
      <c r="B18" s="174" t="s">
        <v>74</v>
      </c>
      <c r="C18" s="273">
        <v>0</v>
      </c>
      <c r="D18" s="6" t="str">
        <f>VLOOKUP(Lookup!$C$6,Lookup!$C$7:$F$11,4)</f>
        <v>?</v>
      </c>
      <c r="E18" s="274"/>
      <c r="F18" s="274"/>
      <c r="G18" s="275"/>
      <c r="H18" s="267"/>
    </row>
    <row r="19" spans="1:8" ht="14.25">
      <c r="A19" s="242">
        <f t="shared" si="0"/>
        <v>6</v>
      </c>
      <c r="B19" s="174" t="s">
        <v>75</v>
      </c>
      <c r="C19" s="273">
        <v>50</v>
      </c>
      <c r="D19" s="279" t="s">
        <v>246</v>
      </c>
      <c r="E19" s="274">
        <v>60</v>
      </c>
      <c r="F19" s="274" t="s">
        <v>76</v>
      </c>
      <c r="G19" s="275"/>
      <c r="H19" s="267"/>
    </row>
    <row r="20" spans="1:8" ht="14.25">
      <c r="A20" s="242">
        <f t="shared" si="0"/>
        <v>7</v>
      </c>
      <c r="B20" s="174" t="s">
        <v>77</v>
      </c>
      <c r="C20" s="7">
        <v>1</v>
      </c>
      <c r="D20" s="274"/>
      <c r="E20" s="274"/>
      <c r="F20" s="274"/>
      <c r="G20" s="275"/>
      <c r="H20" s="267"/>
    </row>
    <row r="21" spans="1:8" ht="14.25">
      <c r="A21" s="240" t="s">
        <v>243</v>
      </c>
      <c r="B21" s="177"/>
      <c r="C21" s="158"/>
      <c r="D21" s="158"/>
      <c r="E21" s="158"/>
      <c r="F21" s="269"/>
      <c r="G21" s="275"/>
      <c r="H21" s="267"/>
    </row>
    <row r="22" spans="1:8" ht="14.25">
      <c r="A22" s="242">
        <f>A20+1</f>
        <v>8</v>
      </c>
      <c r="B22" s="10" t="str">
        <f>Lookup!$S$14</f>
        <v>FIRMWARE 17KAVS10001XJ*O</v>
      </c>
      <c r="C22" s="273"/>
      <c r="D22" s="274"/>
      <c r="E22" s="274"/>
      <c r="F22" s="274"/>
      <c r="G22" s="275"/>
      <c r="H22" s="267"/>
    </row>
    <row r="23" spans="1:8" ht="14.25">
      <c r="A23" s="242">
        <f t="shared" si="0"/>
        <v>9</v>
      </c>
      <c r="B23" s="175" t="s">
        <v>78</v>
      </c>
      <c r="C23" s="273"/>
      <c r="D23" s="274"/>
      <c r="E23" s="274"/>
      <c r="F23" s="274"/>
      <c r="G23" s="275"/>
      <c r="H23" s="267"/>
    </row>
    <row r="24" spans="1:8" ht="14.25">
      <c r="A24" s="242">
        <f t="shared" si="0"/>
        <v>10</v>
      </c>
      <c r="B24" s="174" t="s">
        <v>79</v>
      </c>
      <c r="C24" s="273"/>
      <c r="D24" s="274"/>
      <c r="E24" s="274"/>
      <c r="F24" s="274"/>
      <c r="G24" s="275"/>
      <c r="H24" s="267"/>
    </row>
    <row r="25" spans="1:8" ht="14.25">
      <c r="A25" s="242">
        <f t="shared" si="0"/>
        <v>11</v>
      </c>
      <c r="B25" s="174" t="s">
        <v>80</v>
      </c>
      <c r="C25" s="273"/>
      <c r="D25" s="274"/>
      <c r="E25" s="274"/>
      <c r="F25" s="274"/>
      <c r="G25" s="275"/>
      <c r="H25" s="267"/>
    </row>
    <row r="26" spans="1:8" ht="14.25">
      <c r="A26" s="242">
        <f t="shared" si="0"/>
        <v>12</v>
      </c>
      <c r="B26" s="174" t="s">
        <v>81</v>
      </c>
      <c r="C26" s="273"/>
      <c r="D26" s="274"/>
      <c r="E26" s="274"/>
      <c r="F26" s="274"/>
      <c r="G26" s="275"/>
      <c r="H26" s="267"/>
    </row>
    <row r="27" spans="1:8" ht="14.25">
      <c r="A27" s="242">
        <f t="shared" si="0"/>
        <v>13</v>
      </c>
      <c r="B27" s="174" t="s">
        <v>82</v>
      </c>
      <c r="C27" s="273"/>
      <c r="D27" s="274"/>
      <c r="E27" s="274"/>
      <c r="F27" s="274"/>
      <c r="G27" s="275"/>
      <c r="H27" s="267"/>
    </row>
    <row r="28" spans="1:8" ht="14.25">
      <c r="A28" s="242">
        <f t="shared" si="0"/>
        <v>14</v>
      </c>
      <c r="B28" s="174" t="s">
        <v>83</v>
      </c>
      <c r="C28" s="273"/>
      <c r="D28" s="274"/>
      <c r="E28" s="274"/>
      <c r="F28" s="274"/>
      <c r="G28" s="275"/>
      <c r="H28" s="267"/>
    </row>
    <row r="29" spans="1:8" ht="14.25">
      <c r="A29" s="242">
        <f t="shared" si="0"/>
        <v>15</v>
      </c>
      <c r="B29" s="10" t="str">
        <f>Lookup!$S$15</f>
        <v>S/W REF HEX FILE 18KAVS100XX*S</v>
      </c>
      <c r="C29" s="273"/>
      <c r="D29" s="274"/>
      <c r="E29" s="274"/>
      <c r="F29" s="274"/>
      <c r="G29" s="275"/>
      <c r="H29" s="267"/>
    </row>
    <row r="30" spans="1:8" ht="14.25">
      <c r="A30" s="242">
        <f t="shared" si="0"/>
        <v>16</v>
      </c>
      <c r="B30" s="10" t="str">
        <f>Lookup!$S$16</f>
        <v>CALIBRATION FILE 25KAVXXXXXJ*B</v>
      </c>
      <c r="C30" s="273"/>
      <c r="D30" s="274"/>
      <c r="E30" s="274"/>
      <c r="F30" s="274"/>
      <c r="G30" s="275"/>
      <c r="H30" s="267"/>
    </row>
    <row r="31" spans="1:8" ht="14.25">
      <c r="A31" s="242">
        <f t="shared" si="0"/>
        <v>17</v>
      </c>
      <c r="B31" s="10" t="str">
        <f>Lookup!$S$17</f>
        <v>CONFIGURATN FILE 28KAVS100XJ*H</v>
      </c>
      <c r="C31" s="273"/>
      <c r="D31" s="274"/>
      <c r="E31" s="274"/>
      <c r="F31" s="274"/>
      <c r="G31" s="275"/>
      <c r="H31" s="267"/>
    </row>
    <row r="32" spans="1:8" ht="14.25">
      <c r="A32" s="240" t="s">
        <v>244</v>
      </c>
      <c r="B32" s="177"/>
      <c r="C32" s="158"/>
      <c r="D32" s="158"/>
      <c r="E32" s="158"/>
      <c r="F32" s="269"/>
      <c r="G32" s="275"/>
      <c r="H32" s="267"/>
    </row>
    <row r="33" spans="1:8" ht="14.25">
      <c r="A33" s="242">
        <f>A31+1</f>
        <v>18</v>
      </c>
      <c r="B33" s="10" t="str">
        <f>Lookup!$S$18</f>
        <v>DEFAULT SETT 29KAVS10000XJ*E</v>
      </c>
      <c r="C33" s="273"/>
      <c r="D33" s="274"/>
      <c r="E33" s="274"/>
      <c r="F33" s="274"/>
      <c r="G33" s="275"/>
      <c r="H33" s="267"/>
    </row>
    <row r="34" spans="1:8" ht="15" thickBot="1">
      <c r="A34" s="243">
        <f>A33+1</f>
        <v>19</v>
      </c>
      <c r="B34" s="131" t="str">
        <f>Lookup!$S$19</f>
        <v>APPLICTN FILE 29KAVS10001XJ*E</v>
      </c>
      <c r="C34" s="280"/>
      <c r="D34" s="276"/>
      <c r="E34" s="276"/>
      <c r="F34" s="276"/>
      <c r="G34" s="277"/>
      <c r="H34" s="278"/>
    </row>
    <row r="35" spans="1:8" ht="14.25">
      <c r="A35" s="244"/>
      <c r="B35" s="251"/>
      <c r="C35" s="281"/>
      <c r="D35" s="282"/>
      <c r="E35" s="282"/>
      <c r="F35" s="282"/>
      <c r="G35" s="282"/>
      <c r="H35" s="252"/>
    </row>
    <row r="36" spans="1:8" ht="14.25">
      <c r="A36" s="219"/>
      <c r="B36" s="142"/>
      <c r="C36" s="142"/>
      <c r="D36" s="149"/>
      <c r="E36" s="142"/>
      <c r="F36" s="149"/>
      <c r="G36" s="149"/>
      <c r="H36" s="263"/>
    </row>
    <row r="37" spans="1:8" ht="14.25">
      <c r="A37" s="219"/>
      <c r="B37" s="142" t="s">
        <v>84</v>
      </c>
      <c r="C37" s="129" t="str">
        <f>IF(Nomenclature!$F$5="D",": GJ0033008",IF(Nomenclature!$F$5="L",": GJ0416008",IF(Nomenclature!F5="T",": GJ0416008",": GJ0416008")))</f>
        <v>: GJ0416008</v>
      </c>
      <c r="D37" s="149"/>
      <c r="E37" s="142" t="s">
        <v>85</v>
      </c>
      <c r="F37" s="265" t="s">
        <v>86</v>
      </c>
      <c r="G37" s="149"/>
      <c r="H37" s="263"/>
    </row>
    <row r="38" spans="1:8" ht="14.25">
      <c r="A38" s="219"/>
      <c r="B38" s="142" t="s">
        <v>87</v>
      </c>
      <c r="C38" s="129" t="str">
        <f>IF(Nomenclature!$F$5="D",": GJ0028227",IF(Nomenclature!$F$5="L",": GJ0428227",IF(Nomenclature!F5="T",": GJ0428227",": GJ0?28227")))</f>
        <v>: GJ0428227</v>
      </c>
      <c r="D38" s="149"/>
      <c r="E38" s="142"/>
      <c r="F38" s="149"/>
      <c r="G38" s="149"/>
      <c r="H38" s="263"/>
    </row>
    <row r="39" spans="1:8" ht="15">
      <c r="A39" s="219"/>
      <c r="B39" s="142" t="s">
        <v>88</v>
      </c>
      <c r="C39" s="283" t="s">
        <v>89</v>
      </c>
      <c r="D39" s="149"/>
      <c r="E39" s="142" t="s">
        <v>90</v>
      </c>
      <c r="F39" s="283" t="s">
        <v>91</v>
      </c>
      <c r="G39" s="284"/>
      <c r="H39" s="263"/>
    </row>
    <row r="40" spans="1:8" ht="14.25">
      <c r="A40" s="219"/>
      <c r="B40" s="142" t="s">
        <v>92</v>
      </c>
      <c r="C40" s="283" t="s">
        <v>93</v>
      </c>
      <c r="D40" s="149"/>
      <c r="E40" s="142" t="s">
        <v>94</v>
      </c>
      <c r="F40" s="265" t="s">
        <v>95</v>
      </c>
      <c r="G40" s="149"/>
      <c r="H40" s="263"/>
    </row>
    <row r="41" spans="1:8" ht="15">
      <c r="A41" s="219"/>
      <c r="B41" s="142" t="s">
        <v>96</v>
      </c>
      <c r="C41" s="283" t="s">
        <v>254</v>
      </c>
      <c r="D41" s="149"/>
      <c r="E41" s="142" t="s">
        <v>97</v>
      </c>
      <c r="F41" s="285" t="s">
        <v>98</v>
      </c>
      <c r="G41" s="286"/>
      <c r="H41" s="263"/>
    </row>
    <row r="42" spans="1:8" ht="14.25">
      <c r="A42" s="219"/>
      <c r="B42" s="142" t="s">
        <v>99</v>
      </c>
      <c r="C42" s="287"/>
      <c r="D42" s="149"/>
      <c r="E42" s="142"/>
      <c r="F42" s="149"/>
      <c r="G42" s="149"/>
      <c r="H42" s="263"/>
    </row>
    <row r="43" spans="1:8" ht="14.25">
      <c r="A43" s="219"/>
      <c r="B43" s="142" t="s">
        <v>100</v>
      </c>
      <c r="C43" s="142"/>
      <c r="D43" s="149"/>
      <c r="E43" s="142"/>
      <c r="F43" s="149"/>
      <c r="G43" s="149"/>
      <c r="H43" s="263"/>
    </row>
    <row r="44" spans="1:8" ht="14.25">
      <c r="A44" s="219"/>
      <c r="B44" s="142"/>
      <c r="C44" s="142"/>
      <c r="D44" s="149"/>
      <c r="E44" s="142"/>
      <c r="F44" s="149"/>
      <c r="G44" s="149"/>
      <c r="H44" s="263"/>
    </row>
    <row r="45" spans="1:8" ht="14.25">
      <c r="A45" s="219"/>
      <c r="B45" s="142"/>
      <c r="C45" s="142"/>
      <c r="D45" s="149"/>
      <c r="E45" s="142"/>
      <c r="F45" s="149"/>
      <c r="G45" s="149"/>
      <c r="H45" s="263"/>
    </row>
    <row r="46" spans="1:8" ht="14.25">
      <c r="A46" s="219"/>
      <c r="B46" s="142"/>
      <c r="C46" s="142"/>
      <c r="D46" s="149"/>
      <c r="E46" s="142"/>
      <c r="F46" s="149"/>
      <c r="G46" s="149"/>
      <c r="H46" s="263"/>
    </row>
    <row r="47" spans="1:8" ht="14.25">
      <c r="A47" s="245" t="s">
        <v>101</v>
      </c>
      <c r="B47" s="288"/>
      <c r="C47" s="288"/>
      <c r="D47" s="200" t="s">
        <v>102</v>
      </c>
      <c r="E47" s="288" t="s">
        <v>103</v>
      </c>
      <c r="F47" s="288"/>
      <c r="G47" s="139" t="s">
        <v>104</v>
      </c>
      <c r="H47" s="289"/>
    </row>
    <row r="48" spans="1:8" ht="14.25">
      <c r="A48" s="246"/>
      <c r="B48" s="147" t="s">
        <v>105</v>
      </c>
      <c r="C48" s="290" t="s">
        <v>106</v>
      </c>
      <c r="D48" s="165" t="s">
        <v>107</v>
      </c>
      <c r="E48" s="147" t="s">
        <v>105</v>
      </c>
      <c r="F48" s="213" t="s">
        <v>108</v>
      </c>
      <c r="G48" s="213" t="s">
        <v>109</v>
      </c>
      <c r="H48" s="291" t="s">
        <v>110</v>
      </c>
    </row>
    <row r="49" spans="1:8" ht="15">
      <c r="A49" s="247"/>
      <c r="B49" s="139"/>
      <c r="C49" s="292"/>
      <c r="D49" s="200"/>
      <c r="E49" s="139"/>
      <c r="F49" s="155"/>
      <c r="G49" s="155"/>
      <c r="H49" s="257"/>
    </row>
    <row r="50" spans="1:8" ht="14.25">
      <c r="A50" s="219"/>
      <c r="B50" s="142" t="s">
        <v>111</v>
      </c>
      <c r="C50" s="129" t="str">
        <f>IF(Nomenclature!$F$5="D","GJ0033008",IF(Nomenclature!$F$5="L","GJ0416008",IF(Nomenclature!F5="T","GJ0416008AREVA","GJ0???008")))</f>
        <v>GJ0416008AREVA</v>
      </c>
      <c r="D50" s="159"/>
      <c r="E50" s="142"/>
      <c r="F50" s="149"/>
      <c r="G50" s="149"/>
      <c r="H50" s="263">
        <v>1</v>
      </c>
    </row>
    <row r="51" spans="1:8" ht="14.25">
      <c r="A51" s="219"/>
      <c r="B51" s="142"/>
      <c r="C51" s="142"/>
      <c r="D51" s="295" t="s">
        <v>123</v>
      </c>
      <c r="E51" s="296" t="s">
        <v>240</v>
      </c>
      <c r="F51" s="297" t="s">
        <v>112</v>
      </c>
      <c r="G51" s="297"/>
      <c r="H51" s="263">
        <v>1</v>
      </c>
    </row>
    <row r="52" spans="1:8" ht="14.25">
      <c r="A52" s="219"/>
      <c r="B52" s="142"/>
      <c r="C52" s="142"/>
      <c r="D52" s="295" t="s">
        <v>123</v>
      </c>
      <c r="E52" s="296" t="s">
        <v>241</v>
      </c>
      <c r="F52" s="297" t="s">
        <v>113</v>
      </c>
      <c r="G52" s="297"/>
      <c r="H52" s="263">
        <v>1</v>
      </c>
    </row>
    <row r="53" spans="1:8" ht="14.25">
      <c r="A53" s="219"/>
      <c r="B53" s="142"/>
      <c r="C53" s="142"/>
      <c r="D53" s="295" t="s">
        <v>135</v>
      </c>
      <c r="E53" s="296" t="s">
        <v>115</v>
      </c>
      <c r="F53" s="297" t="s">
        <v>116</v>
      </c>
      <c r="G53" s="149"/>
      <c r="H53" s="263">
        <v>2</v>
      </c>
    </row>
    <row r="54" spans="1:8" ht="14.25">
      <c r="A54" s="219"/>
      <c r="B54" s="142"/>
      <c r="C54" s="142"/>
      <c r="D54" s="295" t="s">
        <v>140</v>
      </c>
      <c r="E54" s="296" t="s">
        <v>118</v>
      </c>
      <c r="F54" s="12" t="str">
        <f>IF(Nomenclature!$F$5="D","ZA0005062",IF(Nomenclature!$F$5="L","ZA0005106",IF(Nomenclature!F5="T","ZA0005106","ZA0005???")))</f>
        <v>ZA0005106</v>
      </c>
      <c r="G54" s="149"/>
      <c r="H54" s="263">
        <v>1</v>
      </c>
    </row>
    <row r="55" spans="1:8" ht="14.25">
      <c r="A55" s="219"/>
      <c r="B55" s="142"/>
      <c r="C55" s="142"/>
      <c r="D55" s="295" t="s">
        <v>248</v>
      </c>
      <c r="E55" s="296" t="s">
        <v>247</v>
      </c>
      <c r="F55" s="297" t="s">
        <v>119</v>
      </c>
      <c r="G55" s="149"/>
      <c r="H55" s="263">
        <v>1</v>
      </c>
    </row>
    <row r="56" spans="1:8" ht="14.25">
      <c r="A56" s="219"/>
      <c r="B56" s="142" t="s">
        <v>120</v>
      </c>
      <c r="C56" s="129" t="str">
        <f>IF(Nomenclature!$F$5="D","GJ0311000","GJ0311100")</f>
        <v>GJ0311100</v>
      </c>
      <c r="D56" s="159"/>
      <c r="E56" s="142"/>
      <c r="F56" s="149"/>
      <c r="G56" s="149"/>
      <c r="H56" s="263">
        <v>1</v>
      </c>
    </row>
    <row r="57" spans="1:8" ht="14.25">
      <c r="A57" s="219"/>
      <c r="B57" s="142"/>
      <c r="C57" s="294"/>
      <c r="D57" s="295" t="s">
        <v>121</v>
      </c>
      <c r="E57" s="142" t="s">
        <v>122</v>
      </c>
      <c r="F57" s="12" t="str">
        <f>HLOOKUP(Lookup!$B$26,Lookup!$F$26:$U$38,4)</f>
        <v>GJ0304022</v>
      </c>
      <c r="G57" s="149"/>
      <c r="H57" s="263">
        <v>1</v>
      </c>
    </row>
    <row r="58" spans="1:8" ht="14.25">
      <c r="A58" s="219"/>
      <c r="B58" s="142"/>
      <c r="C58" s="264"/>
      <c r="D58" s="295" t="s">
        <v>123</v>
      </c>
      <c r="E58" s="296" t="s">
        <v>124</v>
      </c>
      <c r="F58" s="12" t="str">
        <f>IF(Nomenclature!$F$5="D","GJ9104307",IF(Nomenclature!$F$5="L","GJ9174307",IF(Nomenclature!F5="T","GJ9174307AREVA","GJ91?4307")))</f>
        <v>GJ9174307AREVA</v>
      </c>
      <c r="G58" s="149"/>
      <c r="H58" s="263">
        <v>1</v>
      </c>
    </row>
    <row r="59" spans="1:8" ht="15">
      <c r="A59" s="219"/>
      <c r="B59" s="142"/>
      <c r="C59" s="142"/>
      <c r="D59" s="128">
        <f>IF(Nomenclature!$F$5="D","010","")</f>
      </c>
      <c r="E59" s="129">
        <f>IF(Nomenclature!$F$5="D","Label Type Ref","")</f>
      </c>
      <c r="F59" s="12">
        <f>IF(Nomenclature!$F$5="D",HLOOKUP(Lookup!$B$26,Lookup!$F$26:$U$38,6),"")</f>
      </c>
      <c r="G59" s="308"/>
      <c r="H59" s="132">
        <f>IF(Nomenclature!$F$5="D",1,"")</f>
      </c>
    </row>
    <row r="60" spans="1:8" ht="14.25">
      <c r="A60" s="219"/>
      <c r="B60" s="142"/>
      <c r="C60" s="142"/>
      <c r="D60" s="295" t="s">
        <v>127</v>
      </c>
      <c r="E60" s="296" t="s">
        <v>128</v>
      </c>
      <c r="F60" s="12" t="str">
        <f>IF(Nomenclature!$F$5="D","GJ9138115",IF(Nomenclature!$F$5="L","GJ9179115",IF(Nomenclature!F5="T","GJ9179115AREVA","GJ91??115")))</f>
        <v>GJ9179115AREVA</v>
      </c>
      <c r="G60" s="309"/>
      <c r="H60" s="263">
        <v>1</v>
      </c>
    </row>
    <row r="61" spans="1:8" ht="14.25">
      <c r="A61" s="219"/>
      <c r="B61" s="142"/>
      <c r="C61" s="142"/>
      <c r="D61" s="298" t="s">
        <v>129</v>
      </c>
      <c r="E61" s="294" t="s">
        <v>130</v>
      </c>
      <c r="F61" s="297" t="s">
        <v>131</v>
      </c>
      <c r="G61" s="310"/>
      <c r="H61" s="311">
        <v>4</v>
      </c>
    </row>
    <row r="62" spans="1:8" ht="14.25">
      <c r="A62" s="219"/>
      <c r="B62" s="142"/>
      <c r="C62" s="142"/>
      <c r="D62" s="295" t="s">
        <v>132</v>
      </c>
      <c r="E62" s="296" t="s">
        <v>133</v>
      </c>
      <c r="F62" s="12" t="str">
        <f>HLOOKUP(Lookup!$B$22,Lookup!$F$26:$U$38,8)</f>
        <v>ZB9598056</v>
      </c>
      <c r="G62" s="309"/>
      <c r="H62" s="311">
        <v>1</v>
      </c>
    </row>
    <row r="63" spans="1:8" ht="14.25">
      <c r="A63" s="219"/>
      <c r="B63" s="142"/>
      <c r="C63" s="142"/>
      <c r="D63" s="298" t="s">
        <v>117</v>
      </c>
      <c r="E63" s="294" t="s">
        <v>134</v>
      </c>
      <c r="F63" s="12" t="str">
        <f>HLOOKUP(Lookup!$B$26,Lookup!$F$26:$U$39,9)</f>
        <v>ZJ0231001</v>
      </c>
      <c r="G63" s="12" t="str">
        <f>VLOOKUP(F63,Lookup!$A$43:$B$48,2)</f>
        <v>B</v>
      </c>
      <c r="H63" s="311">
        <v>1</v>
      </c>
    </row>
    <row r="64" spans="1:8" ht="14.25">
      <c r="A64" s="219"/>
      <c r="B64" s="142"/>
      <c r="C64" s="142"/>
      <c r="D64" s="295" t="s">
        <v>135</v>
      </c>
      <c r="E64" s="296" t="s">
        <v>136</v>
      </c>
      <c r="F64" s="12" t="str">
        <f>HLOOKUP(Lookup!$B$26,Lookup!$F$26:$U$39,10)</f>
        <v>ZJ0234001</v>
      </c>
      <c r="G64" s="12" t="str">
        <f>VLOOKUP(F64,Lookup!$A$43:$B$48,2)</f>
        <v>A</v>
      </c>
      <c r="H64" s="263">
        <v>1</v>
      </c>
    </row>
    <row r="65" spans="1:8" ht="14.25">
      <c r="A65" s="219"/>
      <c r="B65" s="142"/>
      <c r="C65" s="142"/>
      <c r="D65" s="295" t="s">
        <v>114</v>
      </c>
      <c r="E65" s="296" t="s">
        <v>137</v>
      </c>
      <c r="F65" s="12" t="str">
        <f>HLOOKUP(Lookup!$B$26,Lookup!$F$26:$U$39,11)</f>
        <v>ZJ0407112</v>
      </c>
      <c r="G65" s="12" t="str">
        <f>VLOOKUP(F65,Lookup!$A$43:$B$48,2)</f>
        <v>A</v>
      </c>
      <c r="H65" s="263">
        <v>1</v>
      </c>
    </row>
    <row r="66" spans="1:8" ht="14.25">
      <c r="A66" s="219"/>
      <c r="B66" s="142"/>
      <c r="C66" s="142"/>
      <c r="D66" s="295" t="s">
        <v>138</v>
      </c>
      <c r="E66" s="296" t="s">
        <v>139</v>
      </c>
      <c r="F66" s="12" t="str">
        <f>HLOOKUP(Lookup!$B$26,Lookup!$F$26:$U$38,12)</f>
        <v>ZJ0283???</v>
      </c>
      <c r="G66" s="12" t="str">
        <f>VLOOKUP(F66,Lookup!$A$43:$B$48,2)</f>
        <v>B</v>
      </c>
      <c r="H66" s="263">
        <v>1</v>
      </c>
    </row>
    <row r="67" spans="1:8" ht="14.25">
      <c r="A67" s="219"/>
      <c r="B67" s="142"/>
      <c r="C67" s="142"/>
      <c r="D67" s="295" t="s">
        <v>140</v>
      </c>
      <c r="E67" s="296" t="s">
        <v>141</v>
      </c>
      <c r="F67" s="12" t="str">
        <f>HLOOKUP(Lookup!$B$26,Lookup!$F$26:$U$38,13)</f>
        <v>ZJ0284001</v>
      </c>
      <c r="G67" s="12" t="str">
        <f>VLOOKUP(F67,Lookup!$A$43:$B$48,2)</f>
        <v>A</v>
      </c>
      <c r="H67" s="263">
        <v>1</v>
      </c>
    </row>
    <row r="68" spans="1:8" ht="14.25">
      <c r="A68" s="219"/>
      <c r="B68" s="142"/>
      <c r="C68" s="142"/>
      <c r="D68" s="298" t="s">
        <v>142</v>
      </c>
      <c r="E68" s="294" t="s">
        <v>143</v>
      </c>
      <c r="F68" s="12" t="str">
        <f>HLOOKUP(Lookup!$B$26,Lookup!$F$26:$U$39,14)</f>
        <v>ZJ0419001</v>
      </c>
      <c r="G68" s="12" t="str">
        <f>VLOOKUP(F68,Lookup!$A$43:$B$48,2)</f>
        <v>A</v>
      </c>
      <c r="H68" s="311">
        <v>1</v>
      </c>
    </row>
    <row r="69" spans="1:8" ht="15" thickBot="1">
      <c r="A69" s="248"/>
      <c r="B69" s="293"/>
      <c r="C69" s="293"/>
      <c r="D69" s="299"/>
      <c r="E69" s="300"/>
      <c r="F69" s="304"/>
      <c r="G69" s="304"/>
      <c r="H69" s="305"/>
    </row>
    <row r="70" spans="1:8" ht="14.25">
      <c r="A70" s="249"/>
      <c r="B70" s="251"/>
      <c r="C70" s="251"/>
      <c r="D70" s="301"/>
      <c r="E70" s="302"/>
      <c r="F70" s="306"/>
      <c r="G70" s="306"/>
      <c r="H70" s="307"/>
    </row>
    <row r="71" spans="1:8" ht="14.25">
      <c r="A71" s="219" t="s">
        <v>144</v>
      </c>
      <c r="B71" s="142"/>
      <c r="C71" s="142"/>
      <c r="D71" s="149"/>
      <c r="E71" s="296"/>
      <c r="F71" s="297"/>
      <c r="G71" s="297"/>
      <c r="H71" s="263"/>
    </row>
    <row r="72" spans="1:8" ht="14.25">
      <c r="A72" s="219" t="s">
        <v>145</v>
      </c>
      <c r="B72" s="142"/>
      <c r="C72" s="142"/>
      <c r="D72" s="149"/>
      <c r="E72" s="296"/>
      <c r="F72" s="297"/>
      <c r="G72" s="297"/>
      <c r="H72" s="263"/>
    </row>
    <row r="73" spans="1:8" ht="14.25">
      <c r="A73" s="219" t="s">
        <v>238</v>
      </c>
      <c r="B73" s="142"/>
      <c r="C73" s="142"/>
      <c r="D73" s="149"/>
      <c r="E73" s="296"/>
      <c r="F73" s="297"/>
      <c r="G73" s="297"/>
      <c r="H73" s="263"/>
    </row>
    <row r="74" spans="1:8" ht="14.25">
      <c r="A74" s="219"/>
      <c r="B74" s="142" t="s">
        <v>239</v>
      </c>
      <c r="C74" s="142"/>
      <c r="D74" s="149"/>
      <c r="E74" s="296"/>
      <c r="F74" s="297"/>
      <c r="G74" s="297"/>
      <c r="H74" s="263"/>
    </row>
    <row r="75" spans="1:8" ht="14.25">
      <c r="A75" s="219" t="s">
        <v>237</v>
      </c>
      <c r="B75" s="142"/>
      <c r="C75" s="142"/>
      <c r="D75" s="149"/>
      <c r="E75" s="296"/>
      <c r="F75" s="297"/>
      <c r="G75" s="297"/>
      <c r="H75" s="263"/>
    </row>
    <row r="76" spans="1:8" ht="14.25">
      <c r="A76" s="219" t="s">
        <v>249</v>
      </c>
      <c r="B76" s="142"/>
      <c r="C76" s="142"/>
      <c r="D76" s="149"/>
      <c r="E76" s="296"/>
      <c r="F76" s="297"/>
      <c r="G76" s="297"/>
      <c r="H76" s="263"/>
    </row>
    <row r="77" spans="1:8" ht="14.25">
      <c r="A77" s="219" t="s">
        <v>255</v>
      </c>
      <c r="B77" s="142"/>
      <c r="C77" s="142"/>
      <c r="D77" s="149"/>
      <c r="E77" s="296"/>
      <c r="F77" s="297"/>
      <c r="G77" s="297"/>
      <c r="H77" s="263"/>
    </row>
    <row r="78" spans="1:8" ht="14.25">
      <c r="A78" s="141" t="s">
        <v>263</v>
      </c>
      <c r="B78" s="142"/>
      <c r="C78" s="142"/>
      <c r="D78" s="149"/>
      <c r="E78" s="296"/>
      <c r="F78" s="297"/>
      <c r="G78" s="297"/>
      <c r="H78" s="263"/>
    </row>
    <row r="79" spans="1:8" ht="14.25">
      <c r="A79" s="142"/>
      <c r="B79" s="265" t="s">
        <v>264</v>
      </c>
      <c r="C79" s="142"/>
      <c r="D79" s="149"/>
      <c r="E79" s="296"/>
      <c r="F79" s="297"/>
      <c r="G79" s="297"/>
      <c r="H79" s="263"/>
    </row>
    <row r="80" spans="1:8" ht="14.25">
      <c r="A80" s="219" t="s">
        <v>265</v>
      </c>
      <c r="B80" s="142"/>
      <c r="C80" s="142"/>
      <c r="D80" s="149"/>
      <c r="E80" s="296"/>
      <c r="F80" s="297"/>
      <c r="G80" s="297"/>
      <c r="H80" s="263"/>
    </row>
    <row r="81" spans="1:8" ht="15" thickBot="1">
      <c r="A81" s="248"/>
      <c r="B81" s="293"/>
      <c r="C81" s="293"/>
      <c r="D81" s="303"/>
      <c r="E81" s="300"/>
      <c r="F81" s="304"/>
      <c r="G81" s="304"/>
      <c r="H81" s="305"/>
    </row>
    <row r="82" spans="6:8" ht="14.25">
      <c r="F82"/>
      <c r="G82"/>
      <c r="H82"/>
    </row>
    <row r="83" spans="6:8" ht="14.25">
      <c r="F83"/>
      <c r="G83"/>
      <c r="H83"/>
    </row>
    <row r="84" spans="6:8" ht="14.25">
      <c r="F84"/>
      <c r="G84"/>
      <c r="H84"/>
    </row>
    <row r="85" spans="6:8" ht="14.25">
      <c r="F85"/>
      <c r="G85"/>
      <c r="H85"/>
    </row>
  </sheetData>
  <sheetProtection password="C927" sheet="1" objects="1" scenarios="1"/>
  <printOptions/>
  <pageMargins left="0.75" right="0.75" top="1" bottom="1" header="0.5" footer="0.5"/>
  <pageSetup fitToHeight="2" horizontalDpi="300" verticalDpi="300" orientation="landscape" paperSize="9" scale="76" r:id="rId1"/>
  <headerFooter alignWithMargins="0">
    <oddHeader>&amp;C&amp;A</oddHeader>
    <oddFooter>&amp;L&amp;F&amp;CPage &amp;P of &amp;N&amp;R&amp;D</oddFooter>
  </headerFooter>
  <rowBreaks count="2" manualBreakCount="2">
    <brk id="34" max="7" man="1"/>
    <brk id="69" max="7" man="1"/>
  </rowBreaks>
</worksheet>
</file>

<file path=xl/worksheets/sheet6.xml><?xml version="1.0" encoding="utf-8"?>
<worksheet xmlns="http://schemas.openxmlformats.org/spreadsheetml/2006/main" xmlns:r="http://schemas.openxmlformats.org/officeDocument/2006/relationships">
  <sheetPr codeName="Sheet5"/>
  <dimension ref="A1:X66"/>
  <sheetViews>
    <sheetView workbookViewId="0" topLeftCell="A1">
      <selection activeCell="A1" sqref="A1"/>
    </sheetView>
  </sheetViews>
  <sheetFormatPr defaultColWidth="9.00390625" defaultRowHeight="14.25"/>
  <cols>
    <col min="1" max="1" width="29.875" style="21" customWidth="1"/>
    <col min="2" max="2" width="13.125" style="21" customWidth="1"/>
    <col min="3" max="3" width="21.375" style="20" bestFit="1" customWidth="1"/>
    <col min="4" max="4" width="36.25390625" style="20" bestFit="1" customWidth="1"/>
    <col min="5" max="5" width="21.375" style="20" bestFit="1" customWidth="1"/>
    <col min="6" max="6" width="46.25390625" style="20" bestFit="1" customWidth="1"/>
    <col min="7" max="7" width="47.375" style="20" bestFit="1" customWidth="1"/>
    <col min="8" max="8" width="10.75390625" style="20" customWidth="1"/>
    <col min="9" max="10" width="13.25390625" style="20" customWidth="1"/>
    <col min="11" max="11" width="29.00390625" style="20" customWidth="1"/>
    <col min="12" max="12" width="13.25390625" style="20" customWidth="1"/>
    <col min="13" max="15" width="10.75390625" style="20" customWidth="1"/>
    <col min="16" max="18" width="9.875" style="20" customWidth="1"/>
    <col min="19" max="19" width="32.875" style="20" customWidth="1"/>
    <col min="20" max="20" width="10.125" style="20" customWidth="1"/>
    <col min="21" max="21" width="10.125" style="21" customWidth="1"/>
    <col min="22" max="23" width="9.875" style="21" customWidth="1"/>
    <col min="24" max="24" width="4.625" style="20" customWidth="1"/>
    <col min="25" max="25" width="2.625" style="21" customWidth="1"/>
    <col min="26" max="26" width="19.50390625" style="21" customWidth="1"/>
    <col min="27" max="29" width="9.875" style="21" customWidth="1"/>
    <col min="30" max="16384" width="9.00390625" style="21" customWidth="1"/>
  </cols>
  <sheetData>
    <row r="1" spans="1:11" ht="12.75">
      <c r="A1" s="16" t="s">
        <v>146</v>
      </c>
      <c r="B1" s="17" t="s">
        <v>147</v>
      </c>
      <c r="C1" s="18">
        <v>1</v>
      </c>
      <c r="D1" s="17"/>
      <c r="E1" s="17"/>
      <c r="F1" s="17"/>
      <c r="G1" s="17"/>
      <c r="H1" s="17"/>
      <c r="I1" s="17"/>
      <c r="J1" s="17"/>
      <c r="K1" s="19"/>
    </row>
    <row r="2" spans="1:11" ht="12.75">
      <c r="A2" s="22" t="s">
        <v>209</v>
      </c>
      <c r="B2" s="23"/>
      <c r="C2" s="24">
        <v>1</v>
      </c>
      <c r="D2" s="82" t="s">
        <v>36</v>
      </c>
      <c r="E2" s="24" t="s">
        <v>148</v>
      </c>
      <c r="F2" s="24" t="s">
        <v>148</v>
      </c>
      <c r="G2" s="24" t="s">
        <v>148</v>
      </c>
      <c r="H2" s="24" t="s">
        <v>148</v>
      </c>
      <c r="I2" s="24" t="s">
        <v>148</v>
      </c>
      <c r="J2" s="24" t="s">
        <v>148</v>
      </c>
      <c r="K2" s="25" t="s">
        <v>149</v>
      </c>
    </row>
    <row r="3" spans="1:11" ht="12.75">
      <c r="A3" s="22" t="s">
        <v>24</v>
      </c>
      <c r="B3" s="26"/>
      <c r="C3" s="27">
        <v>2</v>
      </c>
      <c r="D3" s="28" t="s">
        <v>150</v>
      </c>
      <c r="E3" s="24">
        <v>24</v>
      </c>
      <c r="F3" s="24">
        <v>125</v>
      </c>
      <c r="G3" s="24">
        <v>19</v>
      </c>
      <c r="H3" s="24">
        <v>150</v>
      </c>
      <c r="I3" s="24">
        <v>50</v>
      </c>
      <c r="J3" s="24">
        <v>133</v>
      </c>
      <c r="K3" s="25" t="s">
        <v>151</v>
      </c>
    </row>
    <row r="4" spans="1:11" ht="12.75">
      <c r="A4" s="29" t="s">
        <v>23</v>
      </c>
      <c r="B4" s="30"/>
      <c r="C4" s="31">
        <v>3</v>
      </c>
      <c r="D4" s="32" t="s">
        <v>152</v>
      </c>
      <c r="E4" s="33">
        <v>48</v>
      </c>
      <c r="F4" s="33">
        <v>250</v>
      </c>
      <c r="G4" s="33">
        <v>33</v>
      </c>
      <c r="H4" s="33">
        <v>300</v>
      </c>
      <c r="I4" s="33">
        <v>87</v>
      </c>
      <c r="J4" s="33">
        <v>265</v>
      </c>
      <c r="K4" s="34" t="s">
        <v>153</v>
      </c>
    </row>
    <row r="5" spans="1:9" ht="12.75">
      <c r="A5" s="24"/>
      <c r="B5" s="26"/>
      <c r="C5" s="27"/>
      <c r="D5" s="28"/>
      <c r="E5" s="24"/>
      <c r="F5" s="24"/>
      <c r="G5" s="24"/>
      <c r="H5" s="24"/>
      <c r="I5" s="24"/>
    </row>
    <row r="6" spans="1:9" ht="12.75">
      <c r="A6" s="16" t="s">
        <v>4</v>
      </c>
      <c r="B6" s="17" t="s">
        <v>147</v>
      </c>
      <c r="C6" s="18">
        <v>1</v>
      </c>
      <c r="D6" s="35"/>
      <c r="E6" s="17"/>
      <c r="F6" s="19"/>
      <c r="G6" s="24"/>
      <c r="H6" s="24"/>
      <c r="I6" s="24"/>
    </row>
    <row r="7" spans="1:9" ht="12.75">
      <c r="A7" s="22" t="s">
        <v>209</v>
      </c>
      <c r="B7" s="26"/>
      <c r="C7" s="27">
        <v>1</v>
      </c>
      <c r="D7" s="28" t="s">
        <v>36</v>
      </c>
      <c r="E7" s="24"/>
      <c r="F7" s="25" t="s">
        <v>148</v>
      </c>
      <c r="G7" s="24"/>
      <c r="H7" s="24"/>
      <c r="I7" s="24"/>
    </row>
    <row r="8" spans="1:9" ht="12.75">
      <c r="A8" s="22" t="s">
        <v>17</v>
      </c>
      <c r="B8" s="26"/>
      <c r="C8" s="27">
        <v>2</v>
      </c>
      <c r="D8" s="27" t="s">
        <v>18</v>
      </c>
      <c r="E8" s="24"/>
      <c r="F8" s="25" t="s">
        <v>154</v>
      </c>
      <c r="G8" s="24"/>
      <c r="H8" s="24"/>
      <c r="I8" s="24"/>
    </row>
    <row r="9" spans="1:9" ht="12.75">
      <c r="A9" s="22" t="s">
        <v>155</v>
      </c>
      <c r="B9" s="26"/>
      <c r="C9" s="27">
        <v>3</v>
      </c>
      <c r="D9" s="27" t="s">
        <v>148</v>
      </c>
      <c r="E9" s="24"/>
      <c r="F9" s="25" t="s">
        <v>156</v>
      </c>
      <c r="G9" s="24"/>
      <c r="H9" s="24"/>
      <c r="I9" s="24"/>
    </row>
    <row r="10" spans="1:9" ht="12.75">
      <c r="A10" s="22" t="s">
        <v>157</v>
      </c>
      <c r="B10" s="26"/>
      <c r="C10" s="27">
        <v>4</v>
      </c>
      <c r="D10" s="27" t="s">
        <v>148</v>
      </c>
      <c r="E10" s="24"/>
      <c r="F10" s="25" t="s">
        <v>158</v>
      </c>
      <c r="G10" s="24"/>
      <c r="H10" s="24"/>
      <c r="I10" s="24"/>
    </row>
    <row r="11" spans="1:9" ht="12.75">
      <c r="A11" s="29" t="s">
        <v>159</v>
      </c>
      <c r="B11" s="30"/>
      <c r="C11" s="31">
        <v>5</v>
      </c>
      <c r="D11" s="31" t="s">
        <v>148</v>
      </c>
      <c r="E11" s="33"/>
      <c r="F11" s="34" t="s">
        <v>160</v>
      </c>
      <c r="G11" s="24"/>
      <c r="H11" s="24"/>
      <c r="I11" s="24"/>
    </row>
    <row r="12" ht="12.75">
      <c r="J12" s="20" t="s">
        <v>262</v>
      </c>
    </row>
    <row r="13" spans="1:24" ht="12.75">
      <c r="A13" s="16" t="s">
        <v>161</v>
      </c>
      <c r="B13" s="36">
        <f ca="1">IF(Nomenclature!$A$21="",TODAY(),Nomenclature!$A$21)</f>
        <v>40544</v>
      </c>
      <c r="C13" s="17"/>
      <c r="D13" s="17"/>
      <c r="E13" s="17"/>
      <c r="F13" s="37">
        <v>35780</v>
      </c>
      <c r="G13" s="37">
        <v>36214</v>
      </c>
      <c r="H13" s="37">
        <v>36636</v>
      </c>
      <c r="I13" s="37">
        <v>36909</v>
      </c>
      <c r="J13" s="37">
        <v>36909</v>
      </c>
      <c r="K13" s="37"/>
      <c r="L13" s="37"/>
      <c r="M13" s="37"/>
      <c r="N13" s="37"/>
      <c r="O13" s="37"/>
      <c r="P13" s="37"/>
      <c r="Q13" s="37"/>
      <c r="R13" s="37"/>
      <c r="S13" s="38" t="s">
        <v>162</v>
      </c>
      <c r="T13" s="21"/>
      <c r="X13" s="21"/>
    </row>
    <row r="14" spans="1:24" ht="12.75">
      <c r="A14" s="39" t="s">
        <v>163</v>
      </c>
      <c r="B14" s="40" t="s">
        <v>164</v>
      </c>
      <c r="C14" s="41" t="s">
        <v>165</v>
      </c>
      <c r="D14" s="42" t="str">
        <f>Nomenclature!$I$5</f>
        <v>J</v>
      </c>
      <c r="E14" s="42" t="str">
        <f>Nomenclature!$J$5</f>
        <v>*</v>
      </c>
      <c r="F14" s="17" t="s">
        <v>166</v>
      </c>
      <c r="G14" s="17" t="s">
        <v>210</v>
      </c>
      <c r="H14" s="17" t="s">
        <v>43</v>
      </c>
      <c r="I14" s="17" t="s">
        <v>169</v>
      </c>
      <c r="J14" s="17" t="s">
        <v>169</v>
      </c>
      <c r="K14" s="17"/>
      <c r="L14" s="17"/>
      <c r="M14" s="17"/>
      <c r="N14" s="17"/>
      <c r="O14" s="17"/>
      <c r="P14" s="17"/>
      <c r="Q14" s="17"/>
      <c r="R14" s="17"/>
      <c r="S14" s="43" t="str">
        <f>CONCATENATE(A14,B14,C14,D14,E14,HLOOKUP($B$13,$F$13:$S$19,2,TRUE))</f>
        <v>FIRMWARE 17KAVS10001XJ*O</v>
      </c>
      <c r="T14" s="21"/>
      <c r="U14" s="23"/>
      <c r="V14" s="23"/>
      <c r="W14" s="23"/>
      <c r="X14" s="21"/>
    </row>
    <row r="15" spans="1:24" ht="12.75">
      <c r="A15" s="44" t="s">
        <v>167</v>
      </c>
      <c r="B15" s="23" t="s">
        <v>168</v>
      </c>
      <c r="C15" s="45" t="s">
        <v>165</v>
      </c>
      <c r="D15" s="45" t="s">
        <v>165</v>
      </c>
      <c r="E15" s="46" t="str">
        <f>Nomenclature!$J$5</f>
        <v>*</v>
      </c>
      <c r="F15" s="24" t="s">
        <v>169</v>
      </c>
      <c r="G15" s="24" t="s">
        <v>12</v>
      </c>
      <c r="H15" s="24" t="s">
        <v>10</v>
      </c>
      <c r="I15" s="24" t="s">
        <v>250</v>
      </c>
      <c r="J15" s="24" t="s">
        <v>8</v>
      </c>
      <c r="K15" s="24"/>
      <c r="L15" s="24"/>
      <c r="M15" s="24"/>
      <c r="N15" s="24"/>
      <c r="O15" s="24"/>
      <c r="P15" s="24"/>
      <c r="Q15" s="24"/>
      <c r="R15" s="24"/>
      <c r="S15" s="47" t="str">
        <f>CONCATENATE(A15,B15,C15,D15,E15,HLOOKUP($B$13,$F$13:$S$19,3,TRUE))</f>
        <v>S/W REF HEX FILE 18KAVS100XX*S</v>
      </c>
      <c r="T15" s="21"/>
      <c r="U15" s="23"/>
      <c r="V15" s="23"/>
      <c r="W15" s="23"/>
      <c r="X15" s="21"/>
    </row>
    <row r="16" spans="1:24" ht="12.75">
      <c r="A16" s="44" t="s">
        <v>170</v>
      </c>
      <c r="B16" s="23" t="s">
        <v>171</v>
      </c>
      <c r="C16" s="45" t="s">
        <v>165</v>
      </c>
      <c r="D16" s="46" t="str">
        <f>Nomenclature!$I$5</f>
        <v>J</v>
      </c>
      <c r="E16" s="46" t="str">
        <f>Nomenclature!$J$5</f>
        <v>*</v>
      </c>
      <c r="F16" s="24" t="s">
        <v>37</v>
      </c>
      <c r="G16" s="24" t="s">
        <v>37</v>
      </c>
      <c r="H16" s="24" t="s">
        <v>37</v>
      </c>
      <c r="I16" s="24" t="s">
        <v>37</v>
      </c>
      <c r="J16" s="24" t="s">
        <v>37</v>
      </c>
      <c r="K16" s="24"/>
      <c r="L16" s="24"/>
      <c r="M16" s="24"/>
      <c r="N16" s="24"/>
      <c r="O16" s="24"/>
      <c r="P16" s="24"/>
      <c r="Q16" s="24"/>
      <c r="R16" s="24"/>
      <c r="S16" s="47" t="str">
        <f>CONCATENATE(A16,B16,C16,D16,E16,HLOOKUP($B$13,$F$13:$S$19,4,TRUE))</f>
        <v>CALIBRATION FILE 25KAVXXXXXJ*B</v>
      </c>
      <c r="T16" s="21"/>
      <c r="U16" s="23"/>
      <c r="V16" s="23"/>
      <c r="W16" s="23"/>
      <c r="X16" s="21"/>
    </row>
    <row r="17" spans="1:24" ht="12.75">
      <c r="A17" s="44" t="s">
        <v>172</v>
      </c>
      <c r="B17" s="23" t="s">
        <v>173</v>
      </c>
      <c r="C17" s="45" t="s">
        <v>165</v>
      </c>
      <c r="D17" s="46" t="str">
        <f>Nomenclature!$I$5</f>
        <v>J</v>
      </c>
      <c r="E17" s="46" t="str">
        <f>Nomenclature!$J$5</f>
        <v>*</v>
      </c>
      <c r="F17" s="24" t="s">
        <v>14</v>
      </c>
      <c r="G17" s="24" t="s">
        <v>14</v>
      </c>
      <c r="H17" s="24" t="s">
        <v>180</v>
      </c>
      <c r="I17" s="24" t="s">
        <v>180</v>
      </c>
      <c r="J17" s="24" t="s">
        <v>180</v>
      </c>
      <c r="K17" s="24"/>
      <c r="L17" s="24"/>
      <c r="M17" s="24"/>
      <c r="N17" s="24"/>
      <c r="O17" s="24"/>
      <c r="P17" s="24"/>
      <c r="Q17" s="24"/>
      <c r="R17" s="24"/>
      <c r="S17" s="47" t="str">
        <f>CONCATENATE(A17,B17,C17,D17,E17,HLOOKUP($B$13,$F$13:$S$19,5,TRUE))</f>
        <v>CONFIGURATN FILE 28KAVS100XJ*H</v>
      </c>
      <c r="T17" s="21"/>
      <c r="U17" s="23"/>
      <c r="V17" s="23"/>
      <c r="W17" s="23"/>
      <c r="X17" s="21"/>
    </row>
    <row r="18" spans="1:23" ht="12.75">
      <c r="A18" s="44" t="s">
        <v>174</v>
      </c>
      <c r="B18" s="23" t="s">
        <v>175</v>
      </c>
      <c r="C18" s="45" t="s">
        <v>165</v>
      </c>
      <c r="D18" s="46" t="str">
        <f>Nomenclature!$I$5</f>
        <v>J</v>
      </c>
      <c r="E18" s="46" t="str">
        <f>Nomenclature!$J$5</f>
        <v>*</v>
      </c>
      <c r="F18" s="24" t="s">
        <v>28</v>
      </c>
      <c r="G18" s="24" t="s">
        <v>28</v>
      </c>
      <c r="H18" s="24" t="s">
        <v>18</v>
      </c>
      <c r="I18" s="24" t="s">
        <v>18</v>
      </c>
      <c r="J18" s="24" t="s">
        <v>18</v>
      </c>
      <c r="K18" s="24"/>
      <c r="L18" s="24"/>
      <c r="M18" s="24"/>
      <c r="N18" s="24"/>
      <c r="O18" s="24"/>
      <c r="P18" s="24"/>
      <c r="Q18" s="24"/>
      <c r="R18" s="24"/>
      <c r="S18" s="47" t="str">
        <f>CONCATENATE(A18,B18,C18,D18,E18,HLOOKUP($B$13,$F$13:$S$19,6,TRUE))</f>
        <v>DEFAULT SETT 29KAVS10000XJ*E</v>
      </c>
      <c r="T18" s="21"/>
      <c r="U18" s="23"/>
      <c r="V18" s="23"/>
      <c r="W18" s="23"/>
    </row>
    <row r="19" spans="1:23" ht="12.75">
      <c r="A19" s="48" t="s">
        <v>176</v>
      </c>
      <c r="B19" s="49" t="s">
        <v>177</v>
      </c>
      <c r="C19" s="50" t="s">
        <v>165</v>
      </c>
      <c r="D19" s="51" t="str">
        <f>Nomenclature!$I$5</f>
        <v>J</v>
      </c>
      <c r="E19" s="51" t="str">
        <f>Nomenclature!$J$5</f>
        <v>*</v>
      </c>
      <c r="F19" s="33" t="s">
        <v>28</v>
      </c>
      <c r="G19" s="33" t="s">
        <v>28</v>
      </c>
      <c r="H19" s="33" t="s">
        <v>18</v>
      </c>
      <c r="I19" s="33" t="s">
        <v>18</v>
      </c>
      <c r="J19" s="33" t="s">
        <v>18</v>
      </c>
      <c r="K19" s="33"/>
      <c r="L19" s="33"/>
      <c r="M19" s="33"/>
      <c r="N19" s="33"/>
      <c r="O19" s="33"/>
      <c r="P19" s="33"/>
      <c r="Q19" s="33"/>
      <c r="R19" s="33"/>
      <c r="S19" s="52" t="str">
        <f>CONCATENATE(A19,B19,C19,D19,E19,HLOOKUP($B$13,$F$13:$S$19,7,TRUE))</f>
        <v>APPLICTN FILE 29KAVS10001XJ*E</v>
      </c>
      <c r="T19" s="21"/>
      <c r="U19" s="23"/>
      <c r="V19" s="23"/>
      <c r="W19" s="23"/>
    </row>
    <row r="21" spans="1:12" ht="12.75">
      <c r="A21" s="16" t="s">
        <v>178</v>
      </c>
      <c r="B21" s="53" t="s">
        <v>34</v>
      </c>
      <c r="C21" s="17"/>
      <c r="D21" s="17"/>
      <c r="E21" s="17"/>
      <c r="F21" s="17"/>
      <c r="G21" s="17"/>
      <c r="H21" s="17"/>
      <c r="I21" s="17"/>
      <c r="J21" s="17"/>
      <c r="K21" s="17"/>
      <c r="L21" s="19"/>
    </row>
    <row r="22" spans="1:12" ht="12.75">
      <c r="A22" s="22" t="s">
        <v>147</v>
      </c>
      <c r="B22" s="36">
        <f>$B$13</f>
        <v>40544</v>
      </c>
      <c r="C22" s="24"/>
      <c r="D22" s="24"/>
      <c r="E22" s="24"/>
      <c r="F22" s="55">
        <v>35780</v>
      </c>
      <c r="G22" s="83">
        <v>36214</v>
      </c>
      <c r="H22" s="55">
        <v>36383</v>
      </c>
      <c r="I22" s="55">
        <v>36636</v>
      </c>
      <c r="J22" s="55">
        <v>36693</v>
      </c>
      <c r="K22" s="55">
        <v>36909</v>
      </c>
      <c r="L22" s="56">
        <v>37834</v>
      </c>
    </row>
    <row r="23" spans="1:12" ht="12.75">
      <c r="A23" s="57" t="s">
        <v>179</v>
      </c>
      <c r="B23" s="49"/>
      <c r="C23" s="36" t="str">
        <f>IF($B$22=" ","*",HLOOKUP($B$22,$F$22:$L$23,2,TRUE))</f>
        <v>N</v>
      </c>
      <c r="D23" s="33"/>
      <c r="E23" s="33"/>
      <c r="F23" s="33" t="s">
        <v>14</v>
      </c>
      <c r="G23" s="58" t="s">
        <v>180</v>
      </c>
      <c r="H23" s="58" t="s">
        <v>21</v>
      </c>
      <c r="I23" s="58" t="s">
        <v>218</v>
      </c>
      <c r="J23" s="58" t="s">
        <v>166</v>
      </c>
      <c r="K23" s="58" t="s">
        <v>210</v>
      </c>
      <c r="L23" s="34" t="s">
        <v>43</v>
      </c>
    </row>
    <row r="24" spans="6:11" ht="12.75">
      <c r="F24" s="21"/>
      <c r="G24" s="54"/>
      <c r="H24" s="54"/>
      <c r="I24" s="54"/>
      <c r="J24" s="54"/>
      <c r="K24" s="54"/>
    </row>
    <row r="25" spans="1:21" ht="12.75">
      <c r="A25" s="16" t="s">
        <v>120</v>
      </c>
      <c r="B25" s="40"/>
      <c r="C25" s="17"/>
      <c r="D25" s="59" t="s">
        <v>181</v>
      </c>
      <c r="E25" s="17"/>
      <c r="F25" s="40"/>
      <c r="G25" s="60"/>
      <c r="H25" s="60"/>
      <c r="I25" s="60"/>
      <c r="J25" s="60"/>
      <c r="K25" s="60"/>
      <c r="L25" s="17"/>
      <c r="M25" s="17"/>
      <c r="N25" s="17"/>
      <c r="O25" s="17"/>
      <c r="P25" s="17"/>
      <c r="Q25" s="17"/>
      <c r="R25" s="17"/>
      <c r="S25" s="17"/>
      <c r="T25" s="17"/>
      <c r="U25" s="61"/>
    </row>
    <row r="26" spans="1:21" ht="12.75">
      <c r="A26" s="22" t="s">
        <v>147</v>
      </c>
      <c r="B26" s="36">
        <f>$B$13</f>
        <v>40544</v>
      </c>
      <c r="C26" s="24"/>
      <c r="D26" s="62">
        <v>1</v>
      </c>
      <c r="E26" s="24"/>
      <c r="F26" s="55">
        <v>35780</v>
      </c>
      <c r="G26" s="83">
        <v>36214</v>
      </c>
      <c r="H26" s="55">
        <v>36383</v>
      </c>
      <c r="I26" s="55">
        <v>36636</v>
      </c>
      <c r="J26" s="55">
        <v>36693</v>
      </c>
      <c r="K26" s="55">
        <v>36909</v>
      </c>
      <c r="L26" s="56">
        <v>37834</v>
      </c>
      <c r="M26" s="55"/>
      <c r="N26" s="55"/>
      <c r="O26" s="55"/>
      <c r="P26" s="55"/>
      <c r="Q26" s="55"/>
      <c r="R26" s="55"/>
      <c r="S26" s="55"/>
      <c r="T26" s="55"/>
      <c r="U26" s="56"/>
    </row>
    <row r="27" spans="1:21" ht="12.75">
      <c r="A27" s="63"/>
      <c r="B27" s="64"/>
      <c r="C27" s="64"/>
      <c r="D27" s="62">
        <v>2</v>
      </c>
      <c r="E27" s="24"/>
      <c r="F27" s="65" t="s">
        <v>48</v>
      </c>
      <c r="G27" s="65" t="s">
        <v>48</v>
      </c>
      <c r="H27" s="55"/>
      <c r="I27" s="55"/>
      <c r="J27" s="55"/>
      <c r="K27" s="55"/>
      <c r="L27" s="55"/>
      <c r="M27" s="23"/>
      <c r="N27" s="24"/>
      <c r="O27" s="24"/>
      <c r="P27" s="66"/>
      <c r="Q27" s="66"/>
      <c r="R27" s="66"/>
      <c r="S27" s="66"/>
      <c r="T27" s="66"/>
      <c r="U27" s="67"/>
    </row>
    <row r="28" spans="1:21" ht="12.75">
      <c r="A28" s="22"/>
      <c r="B28" s="64"/>
      <c r="C28" s="24"/>
      <c r="D28" s="62">
        <v>3</v>
      </c>
      <c r="E28" s="24"/>
      <c r="F28" s="24" t="s">
        <v>14</v>
      </c>
      <c r="G28" s="58" t="s">
        <v>180</v>
      </c>
      <c r="H28" s="58" t="s">
        <v>21</v>
      </c>
      <c r="I28" s="58" t="s">
        <v>218</v>
      </c>
      <c r="J28" s="58" t="s">
        <v>166</v>
      </c>
      <c r="K28" s="33" t="s">
        <v>210</v>
      </c>
      <c r="L28" s="33" t="s">
        <v>43</v>
      </c>
      <c r="M28" s="24"/>
      <c r="N28" s="24"/>
      <c r="O28" s="24"/>
      <c r="P28" s="24"/>
      <c r="Q28" s="24"/>
      <c r="R28" s="24"/>
      <c r="S28" s="24"/>
      <c r="T28" s="24"/>
      <c r="U28" s="25"/>
    </row>
    <row r="29" spans="1:21" ht="12.75">
      <c r="A29" s="44" t="s">
        <v>182</v>
      </c>
      <c r="B29" s="68" t="s">
        <v>121</v>
      </c>
      <c r="C29" s="24"/>
      <c r="D29" s="62">
        <v>4</v>
      </c>
      <c r="E29" s="24"/>
      <c r="F29" s="69" t="s">
        <v>183</v>
      </c>
      <c r="G29" s="69" t="s">
        <v>183</v>
      </c>
      <c r="H29" s="69" t="s">
        <v>183</v>
      </c>
      <c r="I29" s="69" t="s">
        <v>183</v>
      </c>
      <c r="J29" s="69" t="s">
        <v>183</v>
      </c>
      <c r="K29" s="69" t="s">
        <v>183</v>
      </c>
      <c r="L29" s="69" t="s">
        <v>183</v>
      </c>
      <c r="M29" s="70"/>
      <c r="N29" s="70"/>
      <c r="O29" s="70"/>
      <c r="P29" s="70"/>
      <c r="Q29" s="70"/>
      <c r="R29" s="70"/>
      <c r="S29" s="70"/>
      <c r="T29" s="70"/>
      <c r="U29" s="71"/>
    </row>
    <row r="30" spans="1:21" ht="12.75">
      <c r="A30" s="44" t="s">
        <v>124</v>
      </c>
      <c r="B30" s="68" t="s">
        <v>123</v>
      </c>
      <c r="C30" s="24"/>
      <c r="D30" s="62">
        <v>5</v>
      </c>
      <c r="E30" s="24"/>
      <c r="F30" s="69" t="s">
        <v>125</v>
      </c>
      <c r="G30" s="69" t="s">
        <v>125</v>
      </c>
      <c r="H30" s="69" t="s">
        <v>125</v>
      </c>
      <c r="I30" s="69" t="s">
        <v>125</v>
      </c>
      <c r="J30" s="136" t="s">
        <v>48</v>
      </c>
      <c r="K30" s="136" t="s">
        <v>48</v>
      </c>
      <c r="L30" s="136" t="s">
        <v>48</v>
      </c>
      <c r="M30" s="70"/>
      <c r="N30" s="70"/>
      <c r="O30" s="70"/>
      <c r="P30" s="70"/>
      <c r="Q30" s="70"/>
      <c r="R30" s="70"/>
      <c r="S30" s="70"/>
      <c r="T30" s="70"/>
      <c r="U30" s="72"/>
    </row>
    <row r="31" spans="1:21" ht="12.75">
      <c r="A31" s="44" t="s">
        <v>184</v>
      </c>
      <c r="B31" s="68" t="s">
        <v>126</v>
      </c>
      <c r="C31" s="24"/>
      <c r="D31" s="62">
        <v>6</v>
      </c>
      <c r="E31" s="24"/>
      <c r="F31" s="69" t="s">
        <v>185</v>
      </c>
      <c r="G31" s="69" t="s">
        <v>185</v>
      </c>
      <c r="H31" s="69" t="s">
        <v>185</v>
      </c>
      <c r="I31" s="69" t="s">
        <v>185</v>
      </c>
      <c r="J31" s="69" t="s">
        <v>185</v>
      </c>
      <c r="K31" s="69" t="s">
        <v>185</v>
      </c>
      <c r="L31" s="69" t="s">
        <v>185</v>
      </c>
      <c r="M31" s="70"/>
      <c r="N31" s="70"/>
      <c r="O31" s="70"/>
      <c r="P31" s="70"/>
      <c r="Q31" s="70"/>
      <c r="R31" s="70"/>
      <c r="S31" s="70"/>
      <c r="T31" s="70"/>
      <c r="U31" s="25"/>
    </row>
    <row r="32" spans="1:21" ht="12.75">
      <c r="A32" s="44" t="s">
        <v>130</v>
      </c>
      <c r="B32" s="68" t="s">
        <v>129</v>
      </c>
      <c r="C32" s="24"/>
      <c r="D32" s="62">
        <v>7</v>
      </c>
      <c r="E32" s="24"/>
      <c r="F32" s="73" t="s">
        <v>131</v>
      </c>
      <c r="G32" s="73" t="s">
        <v>131</v>
      </c>
      <c r="H32" s="73" t="s">
        <v>131</v>
      </c>
      <c r="I32" s="73" t="s">
        <v>131</v>
      </c>
      <c r="J32" s="73" t="s">
        <v>131</v>
      </c>
      <c r="K32" s="73" t="s">
        <v>131</v>
      </c>
      <c r="L32" s="73" t="s">
        <v>131</v>
      </c>
      <c r="M32" s="73"/>
      <c r="N32" s="73"/>
      <c r="O32" s="73"/>
      <c r="P32" s="73"/>
      <c r="Q32" s="73"/>
      <c r="R32" s="73"/>
      <c r="S32" s="73"/>
      <c r="T32" s="73"/>
      <c r="U32" s="72"/>
    </row>
    <row r="33" spans="1:21" ht="12.75">
      <c r="A33" s="44" t="s">
        <v>133</v>
      </c>
      <c r="B33" s="68" t="s">
        <v>132</v>
      </c>
      <c r="C33" s="24"/>
      <c r="D33" s="62">
        <v>8</v>
      </c>
      <c r="E33" s="24"/>
      <c r="F33" s="69" t="s">
        <v>186</v>
      </c>
      <c r="G33" s="69" t="s">
        <v>186</v>
      </c>
      <c r="H33" s="69" t="s">
        <v>186</v>
      </c>
      <c r="I33" s="69" t="s">
        <v>186</v>
      </c>
      <c r="J33" s="69" t="s">
        <v>186</v>
      </c>
      <c r="K33" s="69" t="s">
        <v>186</v>
      </c>
      <c r="L33" s="69" t="s">
        <v>259</v>
      </c>
      <c r="M33" s="70"/>
      <c r="N33" s="70"/>
      <c r="O33" s="70"/>
      <c r="P33" s="70"/>
      <c r="Q33" s="70"/>
      <c r="R33" s="70"/>
      <c r="S33" s="70"/>
      <c r="T33" s="70"/>
      <c r="U33" s="72"/>
    </row>
    <row r="34" spans="1:21" ht="12.75">
      <c r="A34" s="44" t="s">
        <v>187</v>
      </c>
      <c r="B34" s="68" t="s">
        <v>117</v>
      </c>
      <c r="C34" s="24"/>
      <c r="D34" s="62">
        <v>9</v>
      </c>
      <c r="E34" s="24"/>
      <c r="F34" s="69" t="s">
        <v>188</v>
      </c>
      <c r="G34" s="69" t="s">
        <v>188</v>
      </c>
      <c r="H34" s="69" t="s">
        <v>188</v>
      </c>
      <c r="I34" s="69" t="s">
        <v>188</v>
      </c>
      <c r="J34" s="69" t="s">
        <v>188</v>
      </c>
      <c r="K34" s="69" t="s">
        <v>188</v>
      </c>
      <c r="L34" s="69" t="s">
        <v>188</v>
      </c>
      <c r="M34" s="70"/>
      <c r="N34" s="70"/>
      <c r="O34" s="70"/>
      <c r="P34" s="70"/>
      <c r="Q34" s="70"/>
      <c r="R34" s="70"/>
      <c r="S34" s="70"/>
      <c r="T34" s="70"/>
      <c r="U34" s="25"/>
    </row>
    <row r="35" spans="1:21" ht="12.75">
      <c r="A35" s="44" t="s">
        <v>189</v>
      </c>
      <c r="B35" s="68" t="s">
        <v>135</v>
      </c>
      <c r="C35" s="24"/>
      <c r="D35" s="62">
        <v>10</v>
      </c>
      <c r="E35" s="24"/>
      <c r="F35" s="73" t="s">
        <v>190</v>
      </c>
      <c r="G35" s="73" t="s">
        <v>190</v>
      </c>
      <c r="H35" s="73" t="s">
        <v>190</v>
      </c>
      <c r="I35" s="73" t="s">
        <v>190</v>
      </c>
      <c r="J35" s="73" t="s">
        <v>190</v>
      </c>
      <c r="K35" s="73" t="s">
        <v>190</v>
      </c>
      <c r="L35" s="73" t="s">
        <v>190</v>
      </c>
      <c r="M35" s="73"/>
      <c r="N35" s="73"/>
      <c r="O35" s="73"/>
      <c r="P35" s="73"/>
      <c r="Q35" s="73"/>
      <c r="R35" s="73"/>
      <c r="S35" s="73"/>
      <c r="T35" s="73"/>
      <c r="U35" s="25"/>
    </row>
    <row r="36" spans="1:21" ht="12.75">
      <c r="A36" s="44" t="s">
        <v>191</v>
      </c>
      <c r="B36" s="68" t="s">
        <v>114</v>
      </c>
      <c r="C36" s="24"/>
      <c r="D36" s="62">
        <v>11</v>
      </c>
      <c r="E36" s="24"/>
      <c r="F36" s="69" t="s">
        <v>192</v>
      </c>
      <c r="G36" s="69" t="s">
        <v>192</v>
      </c>
      <c r="H36" s="69" t="s">
        <v>192</v>
      </c>
      <c r="I36" s="69" t="s">
        <v>192</v>
      </c>
      <c r="J36" s="69" t="s">
        <v>192</v>
      </c>
      <c r="K36" s="69" t="s">
        <v>192</v>
      </c>
      <c r="L36" s="69" t="s">
        <v>260</v>
      </c>
      <c r="M36" s="70"/>
      <c r="N36" s="70"/>
      <c r="O36" s="70"/>
      <c r="P36" s="70"/>
      <c r="Q36" s="70"/>
      <c r="R36" s="70"/>
      <c r="S36" s="70"/>
      <c r="T36" s="70"/>
      <c r="U36" s="25"/>
    </row>
    <row r="37" spans="1:21" ht="12.75">
      <c r="A37" s="44" t="s">
        <v>193</v>
      </c>
      <c r="B37" s="68" t="s">
        <v>138</v>
      </c>
      <c r="C37" s="24"/>
      <c r="D37" s="62">
        <v>12</v>
      </c>
      <c r="E37" s="24"/>
      <c r="F37" s="70" t="str">
        <f>IF(Nomenclature!$H$5="5","ZJ0283002",IF(Nomenclature!$H$5="2","ZJ0283001","ZJ0283???"))</f>
        <v>ZJ0283???</v>
      </c>
      <c r="G37" s="70" t="str">
        <f>IF(Nomenclature!$H$5="5","ZJ0283002",IF(Nomenclature!$H$5="2","ZJ0283001","ZJ0283???"))</f>
        <v>ZJ0283???</v>
      </c>
      <c r="H37" s="70" t="str">
        <f>IF(Nomenclature!$H$5="5","ZJ0283002",IF(Nomenclature!$H$5="2","ZJ0283001","ZJ0283???"))</f>
        <v>ZJ0283???</v>
      </c>
      <c r="I37" s="70" t="str">
        <f>IF(Nomenclature!$H$5="5","ZJ0283002",IF(Nomenclature!$H$5="2","ZJ0283001","ZJ0283???"))</f>
        <v>ZJ0283???</v>
      </c>
      <c r="J37" s="70" t="str">
        <f>IF(Nomenclature!$H$5="5","ZJ0283002",IF(Nomenclature!$H$5="2","ZJ0283001","ZJ0283???"))</f>
        <v>ZJ0283???</v>
      </c>
      <c r="K37" s="70" t="str">
        <f>IF(Nomenclature!$H$5="5","ZJ0283002",IF(Nomenclature!$H$5="2","ZJ0283001","ZJ0283???"))</f>
        <v>ZJ0283???</v>
      </c>
      <c r="L37" s="70" t="str">
        <f>IF(Nomenclature!$H$5="5","ZJ0283002",IF(Nomenclature!$H$5="2","ZJ0283001","ZJ0283???"))</f>
        <v>ZJ0283???</v>
      </c>
      <c r="M37" s="70"/>
      <c r="N37" s="70"/>
      <c r="O37" s="70"/>
      <c r="P37" s="70"/>
      <c r="Q37" s="70"/>
      <c r="R37" s="70"/>
      <c r="S37" s="70"/>
      <c r="T37" s="70"/>
      <c r="U37" s="25"/>
    </row>
    <row r="38" spans="1:21" ht="12.75">
      <c r="A38" s="44" t="s">
        <v>194</v>
      </c>
      <c r="B38" s="68" t="s">
        <v>140</v>
      </c>
      <c r="C38" s="24"/>
      <c r="D38" s="62">
        <v>13</v>
      </c>
      <c r="E38" s="24"/>
      <c r="F38" s="69" t="s">
        <v>195</v>
      </c>
      <c r="G38" s="69" t="s">
        <v>195</v>
      </c>
      <c r="H38" s="69" t="s">
        <v>195</v>
      </c>
      <c r="I38" s="69" t="s">
        <v>195</v>
      </c>
      <c r="J38" s="69" t="s">
        <v>195</v>
      </c>
      <c r="K38" s="69" t="s">
        <v>195</v>
      </c>
      <c r="L38" s="69" t="s">
        <v>195</v>
      </c>
      <c r="M38" s="70"/>
      <c r="N38" s="70"/>
      <c r="O38" s="70"/>
      <c r="P38" s="70"/>
      <c r="Q38" s="70"/>
      <c r="R38" s="70"/>
      <c r="S38" s="70"/>
      <c r="T38" s="70"/>
      <c r="U38" s="25"/>
    </row>
    <row r="39" spans="1:21" ht="12.75">
      <c r="A39" s="48" t="s">
        <v>196</v>
      </c>
      <c r="B39" s="74" t="s">
        <v>142</v>
      </c>
      <c r="C39" s="33"/>
      <c r="D39" s="75">
        <v>14</v>
      </c>
      <c r="E39" s="33"/>
      <c r="F39" s="76" t="s">
        <v>197</v>
      </c>
      <c r="G39" s="76" t="s">
        <v>197</v>
      </c>
      <c r="H39" s="76" t="s">
        <v>197</v>
      </c>
      <c r="I39" s="76" t="s">
        <v>197</v>
      </c>
      <c r="J39" s="76" t="s">
        <v>197</v>
      </c>
      <c r="K39" s="76" t="s">
        <v>197</v>
      </c>
      <c r="L39" s="76" t="s">
        <v>261</v>
      </c>
      <c r="M39" s="76"/>
      <c r="N39" s="76"/>
      <c r="O39" s="76"/>
      <c r="P39" s="76"/>
      <c r="Q39" s="76"/>
      <c r="R39" s="76"/>
      <c r="S39" s="76"/>
      <c r="T39" s="76"/>
      <c r="U39" s="34"/>
    </row>
    <row r="41" spans="1:21" ht="12.75">
      <c r="A41" s="16" t="s">
        <v>198</v>
      </c>
      <c r="B41" s="40"/>
      <c r="C41" s="17"/>
      <c r="D41" s="17"/>
      <c r="E41" s="17"/>
      <c r="F41" s="17"/>
      <c r="G41" s="17"/>
      <c r="H41" s="17"/>
      <c r="I41" s="17"/>
      <c r="J41" s="17"/>
      <c r="K41" s="17"/>
      <c r="L41" s="17"/>
      <c r="M41" s="17"/>
      <c r="N41" s="17"/>
      <c r="O41" s="17"/>
      <c r="P41" s="17"/>
      <c r="Q41" s="17"/>
      <c r="R41" s="17"/>
      <c r="S41" s="17"/>
      <c r="T41" s="17"/>
      <c r="U41" s="61"/>
    </row>
    <row r="42" spans="1:21" ht="12.75">
      <c r="A42" s="22" t="s">
        <v>147</v>
      </c>
      <c r="B42" s="36">
        <f>$B$13</f>
        <v>40544</v>
      </c>
      <c r="C42" s="24"/>
      <c r="D42" s="62" t="s">
        <v>181</v>
      </c>
      <c r="E42" s="24"/>
      <c r="F42" s="77">
        <v>35780</v>
      </c>
      <c r="G42" s="55">
        <v>36383</v>
      </c>
      <c r="H42" s="55">
        <v>36693</v>
      </c>
      <c r="I42" s="54"/>
      <c r="J42" s="54"/>
      <c r="K42" s="54"/>
      <c r="L42" s="54"/>
      <c r="M42" s="55"/>
      <c r="N42" s="55"/>
      <c r="O42" s="55"/>
      <c r="P42" s="55"/>
      <c r="Q42" s="54"/>
      <c r="R42" s="55"/>
      <c r="S42" s="55"/>
      <c r="T42" s="54"/>
      <c r="U42" s="78"/>
    </row>
    <row r="43" spans="1:21" ht="12.75">
      <c r="A43" s="22" t="s">
        <v>188</v>
      </c>
      <c r="B43" s="13" t="str">
        <f>HLOOKUP($B$42,$F$42:$U$48,2)</f>
        <v>B</v>
      </c>
      <c r="C43" s="24"/>
      <c r="D43" s="62">
        <v>2</v>
      </c>
      <c r="E43" s="24"/>
      <c r="F43" s="77" t="s">
        <v>42</v>
      </c>
      <c r="G43" s="77" t="s">
        <v>42</v>
      </c>
      <c r="H43" s="77" t="s">
        <v>37</v>
      </c>
      <c r="I43" s="77"/>
      <c r="J43" s="77"/>
      <c r="K43" s="77"/>
      <c r="L43" s="77"/>
      <c r="M43" s="77"/>
      <c r="N43" s="77"/>
      <c r="O43" s="77"/>
      <c r="P43" s="77"/>
      <c r="Q43" s="77"/>
      <c r="R43" s="77"/>
      <c r="S43" s="77"/>
      <c r="T43" s="46"/>
      <c r="U43" s="71"/>
    </row>
    <row r="44" spans="1:21" ht="12.75">
      <c r="A44" s="22" t="s">
        <v>190</v>
      </c>
      <c r="B44" s="13" t="str">
        <f>HLOOKUP($B$42,$F$42:$U$48,3)</f>
        <v>A</v>
      </c>
      <c r="C44" s="24"/>
      <c r="D44" s="62">
        <v>3</v>
      </c>
      <c r="E44" s="24"/>
      <c r="F44" s="77" t="s">
        <v>42</v>
      </c>
      <c r="G44" s="77" t="s">
        <v>42</v>
      </c>
      <c r="H44" s="77" t="s">
        <v>42</v>
      </c>
      <c r="I44" s="77"/>
      <c r="J44" s="77"/>
      <c r="K44" s="77"/>
      <c r="L44" s="77"/>
      <c r="M44" s="77"/>
      <c r="N44" s="77"/>
      <c r="O44" s="77"/>
      <c r="P44" s="77"/>
      <c r="Q44" s="77"/>
      <c r="R44" s="77"/>
      <c r="S44" s="77"/>
      <c r="T44" s="46"/>
      <c r="U44" s="71"/>
    </row>
    <row r="45" spans="1:21" ht="12.75">
      <c r="A45" s="22" t="s">
        <v>192</v>
      </c>
      <c r="B45" s="13" t="str">
        <f>HLOOKUP($B$42,$F$42:$U$48,4)</f>
        <v>B</v>
      </c>
      <c r="C45" s="24"/>
      <c r="D45" s="62">
        <v>4</v>
      </c>
      <c r="E45" s="24"/>
      <c r="F45" s="77" t="s">
        <v>42</v>
      </c>
      <c r="G45" s="77" t="s">
        <v>42</v>
      </c>
      <c r="H45" s="77" t="s">
        <v>37</v>
      </c>
      <c r="I45" s="77"/>
      <c r="J45" s="77"/>
      <c r="K45" s="77"/>
      <c r="L45" s="77"/>
      <c r="M45" s="77"/>
      <c r="N45" s="77"/>
      <c r="O45" s="77"/>
      <c r="P45" s="77"/>
      <c r="Q45" s="77"/>
      <c r="R45" s="77"/>
      <c r="S45" s="77"/>
      <c r="T45" s="46"/>
      <c r="U45" s="71"/>
    </row>
    <row r="46" spans="1:21" ht="12.75">
      <c r="A46" s="79" t="str">
        <f>IF(Nomenclature!$H$5=5,"ZJ0283002",IF(Nomenclature!$H$5=2,"ZJ0283001","ZJ0283???"))</f>
        <v>ZJ0283???</v>
      </c>
      <c r="B46" s="13" t="str">
        <f>HLOOKUP($B$42,$F$42:$U$48,5)</f>
        <v>B</v>
      </c>
      <c r="C46" s="24"/>
      <c r="D46" s="62">
        <v>5</v>
      </c>
      <c r="E46" s="24"/>
      <c r="F46" s="77" t="s">
        <v>42</v>
      </c>
      <c r="G46" s="77" t="s">
        <v>37</v>
      </c>
      <c r="H46" s="77" t="s">
        <v>37</v>
      </c>
      <c r="I46" s="77"/>
      <c r="J46" s="77"/>
      <c r="K46" s="77"/>
      <c r="L46" s="77"/>
      <c r="M46" s="77"/>
      <c r="N46" s="77"/>
      <c r="O46" s="77"/>
      <c r="P46" s="77"/>
      <c r="Q46" s="77"/>
      <c r="R46" s="77"/>
      <c r="S46" s="77"/>
      <c r="T46" s="46"/>
      <c r="U46" s="71"/>
    </row>
    <row r="47" spans="1:21" ht="12.75">
      <c r="A47" s="22" t="s">
        <v>195</v>
      </c>
      <c r="B47" s="13" t="str">
        <f>HLOOKUP($B$42,$F$42:$U$48,6)</f>
        <v>A</v>
      </c>
      <c r="C47" s="24"/>
      <c r="D47" s="62">
        <v>6</v>
      </c>
      <c r="E47" s="24"/>
      <c r="F47" s="77" t="s">
        <v>42</v>
      </c>
      <c r="G47" s="77" t="s">
        <v>42</v>
      </c>
      <c r="H47" s="77" t="s">
        <v>42</v>
      </c>
      <c r="I47" s="77"/>
      <c r="J47" s="77"/>
      <c r="K47" s="77"/>
      <c r="L47" s="77"/>
      <c r="M47" s="77"/>
      <c r="N47" s="77"/>
      <c r="O47" s="77"/>
      <c r="P47" s="77"/>
      <c r="Q47" s="77"/>
      <c r="R47" s="77"/>
      <c r="S47" s="77"/>
      <c r="T47" s="46"/>
      <c r="U47" s="71"/>
    </row>
    <row r="48" spans="1:21" ht="12.75">
      <c r="A48" s="29" t="s">
        <v>197</v>
      </c>
      <c r="B48" s="14" t="str">
        <f>HLOOKUP($B$42,$F$42:$U$48,7)</f>
        <v>A</v>
      </c>
      <c r="C48" s="33"/>
      <c r="D48" s="75">
        <v>7</v>
      </c>
      <c r="E48" s="33"/>
      <c r="F48" s="80" t="s">
        <v>42</v>
      </c>
      <c r="G48" s="80" t="s">
        <v>42</v>
      </c>
      <c r="H48" s="80" t="s">
        <v>42</v>
      </c>
      <c r="I48" s="80"/>
      <c r="J48" s="80"/>
      <c r="K48" s="80"/>
      <c r="L48" s="80"/>
      <c r="M48" s="80"/>
      <c r="N48" s="80"/>
      <c r="O48" s="80"/>
      <c r="P48" s="80"/>
      <c r="Q48" s="80"/>
      <c r="R48" s="80"/>
      <c r="S48" s="80"/>
      <c r="T48" s="51"/>
      <c r="U48" s="81"/>
    </row>
    <row r="50" spans="1:7" ht="15">
      <c r="A50" s="84" t="s">
        <v>219</v>
      </c>
      <c r="B50" s="85"/>
      <c r="C50" s="85"/>
      <c r="D50" s="85"/>
      <c r="E50" s="86"/>
      <c r="F50" s="86"/>
      <c r="G50" s="86"/>
    </row>
    <row r="51" spans="1:7" ht="15">
      <c r="A51" s="87" t="s">
        <v>220</v>
      </c>
      <c r="B51" s="88">
        <f>$B$42</f>
        <v>40544</v>
      </c>
      <c r="C51" s="89"/>
      <c r="D51" s="89"/>
      <c r="E51" s="90"/>
      <c r="F51" s="90"/>
      <c r="G51" s="90"/>
    </row>
    <row r="52" spans="1:7" ht="15">
      <c r="A52" s="91" t="s">
        <v>221</v>
      </c>
      <c r="B52" s="92">
        <v>1</v>
      </c>
      <c r="C52" s="93">
        <v>1</v>
      </c>
      <c r="D52" s="93">
        <v>36633</v>
      </c>
      <c r="E52" s="93">
        <v>36800</v>
      </c>
      <c r="F52" s="93">
        <v>38261</v>
      </c>
      <c r="G52" s="93">
        <v>40544</v>
      </c>
    </row>
    <row r="53" spans="1:7" ht="15">
      <c r="A53" s="94"/>
      <c r="B53" s="95"/>
      <c r="C53" s="96">
        <v>1</v>
      </c>
      <c r="D53" s="96">
        <v>2</v>
      </c>
      <c r="E53" s="97">
        <v>3</v>
      </c>
      <c r="F53" s="97">
        <v>4</v>
      </c>
      <c r="G53" s="97">
        <v>4</v>
      </c>
    </row>
    <row r="54" spans="1:7" ht="14.25">
      <c r="A54" s="98" t="str">
        <f>HLOOKUP($B$51,$C$52:$E$57,4)</f>
        <v> </v>
      </c>
      <c r="B54" s="99"/>
      <c r="C54" s="100" t="s">
        <v>222</v>
      </c>
      <c r="D54" s="101" t="s">
        <v>223</v>
      </c>
      <c r="E54" s="97" t="s">
        <v>270</v>
      </c>
      <c r="F54" s="97" t="s">
        <v>258</v>
      </c>
      <c r="G54" s="97" t="s">
        <v>271</v>
      </c>
    </row>
    <row r="55" spans="1:7" ht="14.25">
      <c r="A55" s="102" t="str">
        <f>HLOOKUP($B$51,$C$52:$E$57,5)</f>
        <v> </v>
      </c>
      <c r="B55" s="103"/>
      <c r="C55" s="104" t="s">
        <v>48</v>
      </c>
      <c r="D55" s="105" t="s">
        <v>224</v>
      </c>
      <c r="E55" s="106" t="s">
        <v>48</v>
      </c>
      <c r="F55" s="106" t="s">
        <v>48</v>
      </c>
      <c r="G55" s="106" t="s">
        <v>48</v>
      </c>
    </row>
    <row r="56" spans="1:7" ht="14.25">
      <c r="A56" s="107" t="str">
        <f>HLOOKUP($B$51,$C$52:$E$57,6)</f>
        <v> </v>
      </c>
      <c r="B56" s="108"/>
      <c r="C56" s="104" t="s">
        <v>48</v>
      </c>
      <c r="D56" s="105" t="s">
        <v>225</v>
      </c>
      <c r="E56" s="106" t="s">
        <v>48</v>
      </c>
      <c r="F56" s="106" t="s">
        <v>48</v>
      </c>
      <c r="G56" s="106" t="s">
        <v>48</v>
      </c>
    </row>
    <row r="57" spans="1:7" ht="14.25">
      <c r="A57" s="109"/>
      <c r="B57" s="109"/>
      <c r="C57" s="110" t="s">
        <v>48</v>
      </c>
      <c r="D57" s="111" t="s">
        <v>226</v>
      </c>
      <c r="E57" s="112" t="s">
        <v>48</v>
      </c>
      <c r="F57" s="112" t="s">
        <v>48</v>
      </c>
      <c r="G57" s="112" t="s">
        <v>48</v>
      </c>
    </row>
    <row r="58" spans="1:7" ht="14.25">
      <c r="A58" s="113" t="s">
        <v>220</v>
      </c>
      <c r="B58" s="7">
        <f>HLOOKUP($B$51,$C$52:$F$57,2)</f>
        <v>4</v>
      </c>
      <c r="C58" s="86"/>
      <c r="D58" s="114" t="s">
        <v>36</v>
      </c>
      <c r="E58" s="5" t="s">
        <v>227</v>
      </c>
      <c r="F58" s="115" t="s">
        <v>228</v>
      </c>
      <c r="G58" s="115" t="s">
        <v>228</v>
      </c>
    </row>
    <row r="59" spans="1:7" ht="14.25">
      <c r="A59" s="113" t="s">
        <v>221</v>
      </c>
      <c r="B59" s="6">
        <f>$B$52</f>
        <v>1</v>
      </c>
      <c r="C59" s="90"/>
      <c r="D59" s="116" t="s">
        <v>28</v>
      </c>
      <c r="E59" s="4" t="s">
        <v>229</v>
      </c>
      <c r="F59" s="117" t="s">
        <v>60</v>
      </c>
      <c r="G59" s="117" t="s">
        <v>60</v>
      </c>
    </row>
    <row r="60" spans="1:7" ht="15">
      <c r="A60" s="120" t="s">
        <v>232</v>
      </c>
      <c r="B60" s="121" t="str">
        <f>CONCATENATE(B58,B59)</f>
        <v>41</v>
      </c>
      <c r="C60" s="90"/>
      <c r="D60" s="116" t="s">
        <v>166</v>
      </c>
      <c r="E60" s="4" t="s">
        <v>230</v>
      </c>
      <c r="F60" s="135" t="s">
        <v>231</v>
      </c>
      <c r="G60" s="135" t="s">
        <v>231</v>
      </c>
    </row>
    <row r="61" spans="1:7" ht="14.25">
      <c r="A61" s="122"/>
      <c r="B61" s="126" t="s">
        <v>216</v>
      </c>
      <c r="C61" s="123" t="s">
        <v>28</v>
      </c>
      <c r="D61" s="118" t="s">
        <v>257</v>
      </c>
      <c r="E61" s="3" t="s">
        <v>230</v>
      </c>
      <c r="F61" s="119" t="s">
        <v>231</v>
      </c>
      <c r="G61" s="119" t="s">
        <v>231</v>
      </c>
    </row>
    <row r="62" spans="1:6" ht="14.25">
      <c r="A62" s="122"/>
      <c r="B62" s="126" t="s">
        <v>233</v>
      </c>
      <c r="C62" s="123" t="s">
        <v>36</v>
      </c>
      <c r="F62" s="1"/>
    </row>
    <row r="63" spans="1:6" ht="14.25">
      <c r="A63" s="122"/>
      <c r="B63" s="126" t="s">
        <v>234</v>
      </c>
      <c r="C63" s="124" t="s">
        <v>166</v>
      </c>
      <c r="F63" s="1"/>
    </row>
    <row r="64" spans="1:6" ht="14.25">
      <c r="A64" s="122"/>
      <c r="B64" s="126" t="s">
        <v>235</v>
      </c>
      <c r="C64" s="124" t="s">
        <v>28</v>
      </c>
      <c r="F64" s="1"/>
    </row>
    <row r="65" spans="1:6" ht="14.25">
      <c r="A65" s="122"/>
      <c r="B65" s="126" t="s">
        <v>236</v>
      </c>
      <c r="C65" s="123" t="s">
        <v>166</v>
      </c>
      <c r="F65" s="1"/>
    </row>
    <row r="66" spans="1:6" ht="14.25">
      <c r="A66" s="125"/>
      <c r="B66" s="127" t="s">
        <v>256</v>
      </c>
      <c r="C66" s="134" t="s">
        <v>257</v>
      </c>
      <c r="F66" s="1"/>
    </row>
  </sheetData>
  <sheetProtection password="C927" sheet="1" objects="1" scenarios="1"/>
  <printOptions gridLines="1"/>
  <pageMargins left="0.75" right="0.75" top="1" bottom="1" header="0.5" footer="0.5"/>
  <pageSetup orientation="portrait"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KAVS cortec</dc:title>
  <dc:subject>&amp;lt;p&amp;gt;Reset  Lookup  Main Macros  Get Name  Model Detail  Nomenclature  New Cortec  OldCortec  Disclaimer  Input_Area  Nomenclature  KAVS CORTEC  Issue:  (A to Z)  See Model List (Factory Defined)  Language  American English  U  Spanish  S  Quebecois  Q  Portuguese  P  German  G  French  F  English  E  Rating : 50/60Hz  Vn -&amp;lt;/p&amp;gt;</dc:subject>
  <dc:creator>Tian Tian</dc:creator>
  <cp:keywords/>
  <dc:description>&amp;lt;p&amp;gt;Reset  Lookup  Main Macros  Get Name  Model Detail  Nomenclature  New Cortec  OldCortec  Disclaimer  Input_Area  Nomenclature  KAVS CORTEC  Issue:  (A to Z)  See Model List (Factory Defined)  Language  American English  U  Spanish  S  Quebecois  Q  Portuguese  P  German  G  French  F  English  E  Rating : 50/60Hz  Vn -&amp;lt;/p&amp;gt;</dc:description>
  <cp:lastModifiedBy>Tian Tian</cp:lastModifiedBy>
  <cp:lastPrinted>2000-07-06T12:45:30Z</cp:lastPrinted>
  <dcterms:created xsi:type="dcterms:W3CDTF">2003-02-10T10:54:25Z</dcterms:created>
  <dcterms:modified xsi:type="dcterms:W3CDTF">2010-09-29T11:06:32Z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EktContentLangua">
    <vt:i4>2057</vt:i4>
  </property>
  <property fmtid="{D5CDD505-2E9C-101B-9397-08002B2CF9AE}" pid="4" name="EktQuickLi">
    <vt:lpwstr>://www.alstom.com/DownloadAsset.aspx?id=8589945366</vt:lpwstr>
  </property>
  <property fmtid="{D5CDD505-2E9C-101B-9397-08002B2CF9AE}" pid="5" name="EktContentTy">
    <vt:i4>101</vt:i4>
  </property>
  <property fmtid="{D5CDD505-2E9C-101B-9397-08002B2CF9AE}" pid="6" name="EktContentSubTy">
    <vt:i4>0</vt:i4>
  </property>
  <property fmtid="{D5CDD505-2E9C-101B-9397-08002B2CF9AE}" pid="7" name="EktFolderNa">
    <vt:lpwstr/>
  </property>
  <property fmtid="{D5CDD505-2E9C-101B-9397-08002B2CF9AE}" pid="8" name="EktCmsPa">
    <vt:lpwstr>&amp;lt;p&amp;gt;Reset  Lookup  Main Macros  Get Name  Model Detail  Nomenclature  New Cortec  OldCortec  Disclaimer  Input_Area  Nomenclature  KAVS CORTEC  Issue:  (A to Z)  See Model List (Factory Defined)  Language  American English  U  Spanish  S  Quebecois  Q  Portuguese  P  German  G  French  F  English  E  Rating : 50/60Hz  Vn -&amp;lt;/p&amp;gt;</vt:lpwstr>
  </property>
  <property fmtid="{D5CDD505-2E9C-101B-9397-08002B2CF9AE}" pid="9" name="EktExpiryTy">
    <vt:i4>1</vt:i4>
  </property>
  <property fmtid="{D5CDD505-2E9C-101B-9397-08002B2CF9AE}" pid="10" name="EktDateCreat">
    <vt:filetime>2011-03-02T11:59:50Z</vt:filetime>
  </property>
  <property fmtid="{D5CDD505-2E9C-101B-9397-08002B2CF9AE}" pid="11" name="EktDateModifi">
    <vt:filetime>2011-03-02T11:59:52Z</vt:filetime>
  </property>
  <property fmtid="{D5CDD505-2E9C-101B-9397-08002B2CF9AE}" pid="12" name="EktTaxCatego">
    <vt:lpwstr> #eksep# \Corporate Site Structure\Grid\Solutions\Automation\SAS #eksep# </vt:lpwstr>
  </property>
  <property fmtid="{D5CDD505-2E9C-101B-9397-08002B2CF9AE}" pid="13" name="EktDisabledTaxCatego">
    <vt:lpwstr/>
  </property>
  <property fmtid="{D5CDD505-2E9C-101B-9397-08002B2CF9AE}" pid="14" name="EktCmsSi">
    <vt:i4>105472</vt:i4>
  </property>
  <property fmtid="{D5CDD505-2E9C-101B-9397-08002B2CF9AE}" pid="15" name="EktSearchab">
    <vt:i4>1</vt:i4>
  </property>
  <property fmtid="{D5CDD505-2E9C-101B-9397-08002B2CF9AE}" pid="16" name="EktEDescripti">
    <vt:lpwstr>Summary &amp;lt;p&amp;gt;Reset  Lookup  Main Macros  Get Name  Model Detail  Nomenclature  New Cortec  OldCortec  Disclaimer  Input_Area  Nomenclature  KAVS CORTEC  Issue:  (A to Z)  See Model List (Factory Defined)  Language  American English  U  Spanish  S  Quebecois  Q  Portuguese  P  German  G  French  F  English  E  Rating : 50/60Hz  Vn -&amp;lt;/p&amp;gt;</vt:lpwstr>
  </property>
</Properties>
</file>